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66" yWindow="65221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<sst xmlns="http://schemas.openxmlformats.org/spreadsheetml/2006/main" count="166" uniqueCount="113">
  <si>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</si>
  <si>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</si>
  <si>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</si>
  <si>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</si>
  <si>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</si>
  <si>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</si>
  <si>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</si>
  <si>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</si>
  <si>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</si>
  <si>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</si>
  <si>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</si>
  <si>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</si>
  <si>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</si>
  <si>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</si>
  <si>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</si>
  <si>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</si>
  <si>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</si>
  <si>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</si>
  <si>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</si>
  <si>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</si>
  <si>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</si>
  <si>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</si>
  <si>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</si>
  <si>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</si>
  <si>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</si>
  <si>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</si>
  <si>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</si>
  <si>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</si>
  <si>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</si>
  <si>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</si>
  <si>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</si>
  <si>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</si>
  <si>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</si>
  <si>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</si>
  <si>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</si>
  <si>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</si>
  <si>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</si>
  <si>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</si>
  <si>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</si>
  <si>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</si>
  <si>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</si>
  <si>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</si>
  <si>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</si>
  <si>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</si>
  <si>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</si>
  <si>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</si>
  <si>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</si>
  <si>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</si>
  <si>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</si>
  <si>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</si>
  <si>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</si>
  <si>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</si>
  <si>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</si>
  <si>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</si>
  <si>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</si>
  <si>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</si>
  <si>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</si>
  <si>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</si>
  <si>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</si>
  <si>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</si>
  <si>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</si>
  <si>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</si>
  <si>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</si>
  <si>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</si>
  <si>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</si>
  <si>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</si>
  <si>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</si>
  <si>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</si>
  <si>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</si>
  <si>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</si>
  <si>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</si>
  <si>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</si>
  <si>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</si>
  <si>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</si>
  <si>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</si>
  <si>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</si>
  <si>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</si>
  <si>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</si>
  <si>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</si>
  <si>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</si>
  <si>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</si>
  <si>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</si>
  <si>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</si>
  <si>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</si>
  <si>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</si>
  <si>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</si>
  <si>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</si>
  <si>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</si>
  <si>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</si>
  <si>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</si>
  <si>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</si>
  <si>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</si>
  <si>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</si>
  <si>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</si>
  <si>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</si>
  <si>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</si>
  <si>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</si>
  <si>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</si>
  <si>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</si>
  <si>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</si>
  <si>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</si>
  <si>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</si>
  <si>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</si>
  <si>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</si>
  <si>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</si>
  <si>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</si>
  <si>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</si>
  <si>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</si>
  <si>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</si>
  <si>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</si>
  <si>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</si>
  <si>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</si>
  <si>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11.01.2019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</si>
</sst>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2745.3</c:v>
                </c:pt>
                <c:pt idx="1">
                  <c:v>2691.7</c:v>
                </c:pt>
                <c:pt idx="3">
                  <c:v>53.600000000000364</c:v>
                </c:pt>
              </c:numCache>
            </c:numRef>
          </c:val>
          <c:shape val="box"/>
        </c:ser>
        <c:shape val="box"/>
        <c:axId val="63296056"/>
        <c:axId val="32793593"/>
      </c:bar3D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7">
                  <c:v>0</c:v>
                </c:pt>
              </c:numCache>
            </c:numRef>
          </c:val>
          <c:shape val="box"/>
        </c:ser>
        <c:shape val="box"/>
        <c:axId val="26706882"/>
        <c:axId val="39035347"/>
      </c:bar3D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3">
                  <c:v>0</c:v>
                </c:pt>
              </c:numCache>
            </c:numRef>
          </c:val>
          <c:shape val="box"/>
        </c:ser>
        <c:shape val="box"/>
        <c:axId val="15773804"/>
        <c:axId val="7746509"/>
      </c:bar3D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609718"/>
        <c:axId val="23487463"/>
      </c:bar3D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10060576"/>
        <c:axId val="23436321"/>
      </c:bar3D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6321"/>
        <c:crosses val="autoZero"/>
        <c:auto val="1"/>
        <c:lblOffset val="100"/>
        <c:tickLblSkip val="2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9600298"/>
        <c:axId val="19293819"/>
      </c:bar3D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</c:numCache>
            </c:numRef>
          </c:val>
          <c:shape val="box"/>
        </c:ser>
        <c:shape val="box"/>
        <c:axId val="39426644"/>
        <c:axId val="19295477"/>
      </c:bar3D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5">
                  <c:v>2745.3</c:v>
                </c:pt>
              </c:numCache>
            </c:numRef>
          </c:val>
          <c:shape val="box"/>
        </c:ser>
        <c:shape val="box"/>
        <c:axId val="39441566"/>
        <c:axId val="19429775"/>
      </c:bar3D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2691.7</c:v>
                </c:pt>
                <c:pt idx="1">
                  <c:v>0</c:v>
                </c:pt>
                <c:pt idx="2">
                  <c:v>0</c:v>
                </c:pt>
                <c:pt idx="3">
                  <c:v>152.1</c:v>
                </c:pt>
                <c:pt idx="4">
                  <c:v>0</c:v>
                </c:pt>
                <c:pt idx="5">
                  <c:v>1940.5000000000005</c:v>
                </c:pt>
              </c:numCache>
            </c:numRef>
          </c:val>
          <c:shape val="box"/>
        </c:ser>
        <c:shape val="box"/>
        <c:axId val="40650248"/>
        <c:axId val="30307913"/>
      </c:bar3D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106">
      <selection activeCell="U126" sqref="U126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66.75" customHeight="1">
      <c r="A1" s="161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5" t="s">
        <v>40</v>
      </c>
      <c r="B3" s="168" t="s">
        <v>106</v>
      </c>
      <c r="C3" s="162" t="s">
        <v>107</v>
      </c>
      <c r="D3" s="162" t="s">
        <v>22</v>
      </c>
      <c r="E3" s="162" t="s">
        <v>21</v>
      </c>
      <c r="F3" s="162" t="s">
        <v>108</v>
      </c>
      <c r="G3" s="162" t="s">
        <v>109</v>
      </c>
      <c r="H3" s="162" t="s">
        <v>110</v>
      </c>
      <c r="I3" s="162" t="s">
        <v>111</v>
      </c>
    </row>
    <row r="4" spans="1:9" ht="24.75" customHeight="1">
      <c r="A4" s="166"/>
      <c r="B4" s="169"/>
      <c r="C4" s="163"/>
      <c r="D4" s="163"/>
      <c r="E4" s="163"/>
      <c r="F4" s="163"/>
      <c r="G4" s="163"/>
      <c r="H4" s="163"/>
      <c r="I4" s="163"/>
    </row>
    <row r="5" spans="1:10" ht="39" customHeight="1" thickBot="1">
      <c r="A5" s="167"/>
      <c r="B5" s="170"/>
      <c r="C5" s="164"/>
      <c r="D5" s="164"/>
      <c r="E5" s="164"/>
      <c r="F5" s="164"/>
      <c r="G5" s="164"/>
      <c r="H5" s="164"/>
      <c r="I5" s="164"/>
      <c r="J5" s="150"/>
    </row>
    <row r="6" spans="1:11" ht="18.75" thickBot="1">
      <c r="A6" s="18" t="s">
        <v>26</v>
      </c>
      <c r="B6" s="34">
        <v>68805.8</v>
      </c>
      <c r="C6" s="35">
        <v>206417.4</v>
      </c>
      <c r="D6" s="36"/>
      <c r="E6" s="3">
        <f>D6/D154*100</f>
        <v>0</v>
      </c>
      <c r="F6" s="3">
        <f>D6/B6*100</f>
        <v>0</v>
      </c>
      <c r="G6" s="3">
        <f aca="true" t="shared" si="0" ref="G6:G43">D6/C6*100</f>
        <v>0</v>
      </c>
      <c r="H6" s="36">
        <f>B6-D6</f>
        <v>68805.8</v>
      </c>
      <c r="I6" s="36">
        <f aca="true" t="shared" si="1" ref="I6:I43">C6-D6</f>
        <v>206417.4</v>
      </c>
      <c r="J6" s="151"/>
      <c r="K6" s="152"/>
    </row>
    <row r="7" spans="1:12" s="84" customFormat="1" ht="18.75">
      <c r="A7" s="127" t="s">
        <v>81</v>
      </c>
      <c r="B7" s="128">
        <f>21876.5+1143.1</f>
        <v>23019.6</v>
      </c>
      <c r="C7" s="129">
        <f>65629.4+3429.4</f>
        <v>69058.79999999999</v>
      </c>
      <c r="D7" s="130"/>
      <c r="E7" s="131" t="e">
        <f>D7/D6*100</f>
        <v>#DIV/0!</v>
      </c>
      <c r="F7" s="131">
        <f>D7/B7*100</f>
        <v>0</v>
      </c>
      <c r="G7" s="131">
        <f>D7/C7*100</f>
        <v>0</v>
      </c>
      <c r="H7" s="130">
        <f>B7-D7</f>
        <v>23019.6</v>
      </c>
      <c r="I7" s="130">
        <f t="shared" si="1"/>
        <v>69058.79999999999</v>
      </c>
      <c r="J7" s="146"/>
      <c r="K7" s="152"/>
      <c r="L7" s="126"/>
    </row>
    <row r="8" spans="1:12" s="150" customFormat="1" ht="18">
      <c r="A8" s="91" t="s">
        <v>3</v>
      </c>
      <c r="B8" s="113">
        <v>55274</v>
      </c>
      <c r="C8" s="114">
        <v>161323.9</v>
      </c>
      <c r="D8" s="93"/>
      <c r="E8" s="95" t="e">
        <f>D8/D6*100</f>
        <v>#DIV/0!</v>
      </c>
      <c r="F8" s="95">
        <f>D8/B8*100</f>
        <v>0</v>
      </c>
      <c r="G8" s="95">
        <f t="shared" si="0"/>
        <v>0</v>
      </c>
      <c r="H8" s="93">
        <f>B8-D8</f>
        <v>55274</v>
      </c>
      <c r="I8" s="93">
        <f t="shared" si="1"/>
        <v>161323.9</v>
      </c>
      <c r="J8" s="151"/>
      <c r="K8" s="152"/>
      <c r="L8" s="126"/>
    </row>
    <row r="9" spans="1:12" s="150" customFormat="1" ht="18">
      <c r="A9" s="91" t="s">
        <v>2</v>
      </c>
      <c r="B9" s="113"/>
      <c r="C9" s="114"/>
      <c r="D9" s="93"/>
      <c r="E9" s="115" t="e">
        <f>D9/D6*100</f>
        <v>#DIV/0!</v>
      </c>
      <c r="F9" s="95" t="e">
        <f>D9/B9*100</f>
        <v>#DIV/0!</v>
      </c>
      <c r="G9" s="95" t="e">
        <f t="shared" si="0"/>
        <v>#DIV/0!</v>
      </c>
      <c r="H9" s="93">
        <f aca="true" t="shared" si="2" ref="H9:H43">B9-D9</f>
        <v>0</v>
      </c>
      <c r="I9" s="93">
        <f t="shared" si="1"/>
        <v>0</v>
      </c>
      <c r="J9" s="151"/>
      <c r="K9" s="152"/>
      <c r="L9" s="126"/>
    </row>
    <row r="10" spans="1:12" s="150" customFormat="1" ht="18">
      <c r="A10" s="91" t="s">
        <v>1</v>
      </c>
      <c r="B10" s="113">
        <v>4200.6</v>
      </c>
      <c r="C10" s="114">
        <v>13313.7</v>
      </c>
      <c r="D10" s="132"/>
      <c r="E10" s="95" t="e">
        <f>D10/D6*100</f>
        <v>#DIV/0!</v>
      </c>
      <c r="F10" s="95">
        <f aca="true" t="shared" si="3" ref="F10:F41">D10/B10*100</f>
        <v>0</v>
      </c>
      <c r="G10" s="95">
        <f t="shared" si="0"/>
        <v>0</v>
      </c>
      <c r="H10" s="93">
        <f t="shared" si="2"/>
        <v>4200.6</v>
      </c>
      <c r="I10" s="93">
        <f t="shared" si="1"/>
        <v>13313.7</v>
      </c>
      <c r="J10" s="151"/>
      <c r="K10" s="152"/>
      <c r="L10" s="126"/>
    </row>
    <row r="11" spans="1:12" s="150" customFormat="1" ht="18">
      <c r="A11" s="91" t="s">
        <v>0</v>
      </c>
      <c r="B11" s="113">
        <v>8061.6</v>
      </c>
      <c r="C11" s="114">
        <v>27896.7</v>
      </c>
      <c r="D11" s="133"/>
      <c r="E11" s="95" t="e">
        <f>D11/D6*100</f>
        <v>#DIV/0!</v>
      </c>
      <c r="F11" s="95">
        <f t="shared" si="3"/>
        <v>0</v>
      </c>
      <c r="G11" s="95">
        <f t="shared" si="0"/>
        <v>0</v>
      </c>
      <c r="H11" s="93">
        <f t="shared" si="2"/>
        <v>8061.6</v>
      </c>
      <c r="I11" s="93">
        <f t="shared" si="1"/>
        <v>27896.7</v>
      </c>
      <c r="J11" s="151"/>
      <c r="K11" s="152"/>
      <c r="L11" s="126"/>
    </row>
    <row r="12" spans="1:12" s="150" customFormat="1" ht="18">
      <c r="A12" s="91" t="s">
        <v>14</v>
      </c>
      <c r="B12" s="113">
        <v>1047.3</v>
      </c>
      <c r="C12" s="114">
        <v>3222.6</v>
      </c>
      <c r="D12" s="93"/>
      <c r="E12" s="95" t="e">
        <f>D12/D6*100</f>
        <v>#DIV/0!</v>
      </c>
      <c r="F12" s="95">
        <f t="shared" si="3"/>
        <v>0</v>
      </c>
      <c r="G12" s="95">
        <f t="shared" si="0"/>
        <v>0</v>
      </c>
      <c r="H12" s="93">
        <f>B12-D12</f>
        <v>1047.3</v>
      </c>
      <c r="I12" s="93">
        <f t="shared" si="1"/>
        <v>3222.6</v>
      </c>
      <c r="J12" s="151"/>
      <c r="K12" s="152"/>
      <c r="L12" s="126"/>
    </row>
    <row r="13" spans="1:12" s="150" customFormat="1" ht="18.75" thickBot="1">
      <c r="A13" s="91" t="s">
        <v>27</v>
      </c>
      <c r="B13" s="114">
        <f>B6-B8-B9-B10-B11-B12</f>
        <v>222.30000000000223</v>
      </c>
      <c r="C13" s="114">
        <f>C6-C8-C9-C10-C11-C12</f>
        <v>660.4999999999986</v>
      </c>
      <c r="D13" s="114">
        <f>D6-D8-D9-D10-D11-D12</f>
        <v>0</v>
      </c>
      <c r="E13" s="95" t="e">
        <f>D13/D6*100</f>
        <v>#DIV/0!</v>
      </c>
      <c r="F13" s="95">
        <f t="shared" si="3"/>
        <v>0</v>
      </c>
      <c r="G13" s="95">
        <f t="shared" si="0"/>
        <v>0</v>
      </c>
      <c r="H13" s="93">
        <f t="shared" si="2"/>
        <v>222.30000000000223</v>
      </c>
      <c r="I13" s="93">
        <f t="shared" si="1"/>
        <v>660.4999999999986</v>
      </c>
      <c r="J13" s="151"/>
      <c r="K13" s="152"/>
      <c r="L13" s="126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6"/>
      <c r="K14" s="136"/>
      <c r="L14" s="136"/>
      <c r="M14" s="136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6"/>
      <c r="K15" s="136"/>
      <c r="L15" s="136"/>
      <c r="M15" s="136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6"/>
      <c r="K16" s="136"/>
      <c r="L16" s="136"/>
      <c r="M16" s="136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6"/>
      <c r="K17" s="136"/>
      <c r="L17" s="136"/>
      <c r="M17" s="136"/>
    </row>
    <row r="18" spans="1:11" ht="18.75" thickBot="1">
      <c r="A18" s="18" t="s">
        <v>19</v>
      </c>
      <c r="B18" s="34">
        <v>33979.7</v>
      </c>
      <c r="C18" s="35">
        <v>101939.2</v>
      </c>
      <c r="D18" s="36"/>
      <c r="E18" s="3">
        <f>D18/D154*100</f>
        <v>0</v>
      </c>
      <c r="F18" s="3">
        <f>D18/B18*100</f>
        <v>0</v>
      </c>
      <c r="G18" s="3">
        <f t="shared" si="0"/>
        <v>0</v>
      </c>
      <c r="H18" s="36">
        <f>B18-D18</f>
        <v>33979.7</v>
      </c>
      <c r="I18" s="36">
        <f t="shared" si="1"/>
        <v>101939.2</v>
      </c>
      <c r="J18" s="151"/>
      <c r="K18" s="152"/>
    </row>
    <row r="19" spans="1:13" s="84" customFormat="1" ht="18.75">
      <c r="A19" s="127" t="s">
        <v>82</v>
      </c>
      <c r="B19" s="128">
        <f>18976-1938</f>
        <v>17038</v>
      </c>
      <c r="C19" s="129">
        <f>56928-5813.6</f>
        <v>51114.4</v>
      </c>
      <c r="D19" s="130"/>
      <c r="E19" s="131" t="e">
        <f>D19/D18*100</f>
        <v>#DIV/0!</v>
      </c>
      <c r="F19" s="131">
        <f t="shared" si="3"/>
        <v>0</v>
      </c>
      <c r="G19" s="131">
        <f t="shared" si="0"/>
        <v>0</v>
      </c>
      <c r="H19" s="130">
        <f t="shared" si="2"/>
        <v>17038</v>
      </c>
      <c r="I19" s="130">
        <f t="shared" si="1"/>
        <v>51114.4</v>
      </c>
      <c r="J19" s="146"/>
      <c r="K19" s="152"/>
      <c r="L19" s="150"/>
      <c r="M19" s="150"/>
    </row>
    <row r="20" spans="1:11" s="150" customFormat="1" ht="18" hidden="1">
      <c r="A20" s="91" t="s">
        <v>5</v>
      </c>
      <c r="B20" s="113"/>
      <c r="C20" s="114"/>
      <c r="D20" s="93"/>
      <c r="E20" s="95" t="e">
        <f>D20/D18*100</f>
        <v>#DIV/0!</v>
      </c>
      <c r="F20" s="95" t="e">
        <f t="shared" si="3"/>
        <v>#DIV/0!</v>
      </c>
      <c r="G20" s="95" t="e">
        <f t="shared" si="0"/>
        <v>#DIV/0!</v>
      </c>
      <c r="H20" s="93">
        <f t="shared" si="2"/>
        <v>0</v>
      </c>
      <c r="I20" s="93">
        <f t="shared" si="1"/>
        <v>0</v>
      </c>
      <c r="J20" s="151"/>
      <c r="K20" s="152">
        <f>C20-B20</f>
        <v>0</v>
      </c>
    </row>
    <row r="21" spans="1:11" s="150" customFormat="1" ht="18" hidden="1">
      <c r="A21" s="91" t="s">
        <v>2</v>
      </c>
      <c r="B21" s="113"/>
      <c r="C21" s="114"/>
      <c r="D21" s="93"/>
      <c r="E21" s="95" t="e">
        <f>D21/D18*100</f>
        <v>#DIV/0!</v>
      </c>
      <c r="F21" s="95" t="e">
        <f t="shared" si="3"/>
        <v>#DIV/0!</v>
      </c>
      <c r="G21" s="95" t="e">
        <f t="shared" si="0"/>
        <v>#DIV/0!</v>
      </c>
      <c r="H21" s="93">
        <f t="shared" si="2"/>
        <v>0</v>
      </c>
      <c r="I21" s="93">
        <f t="shared" si="1"/>
        <v>0</v>
      </c>
      <c r="J21" s="151"/>
      <c r="K21" s="152">
        <f>C21-B21</f>
        <v>0</v>
      </c>
    </row>
    <row r="22" spans="1:11" s="150" customFormat="1" ht="18" hidden="1">
      <c r="A22" s="91" t="s">
        <v>1</v>
      </c>
      <c r="B22" s="113"/>
      <c r="C22" s="114"/>
      <c r="D22" s="93"/>
      <c r="E22" s="95" t="e">
        <f>D22/D18*100</f>
        <v>#DIV/0!</v>
      </c>
      <c r="F22" s="95" t="e">
        <f t="shared" si="3"/>
        <v>#DIV/0!</v>
      </c>
      <c r="G22" s="95" t="e">
        <f t="shared" si="0"/>
        <v>#DIV/0!</v>
      </c>
      <c r="H22" s="93">
        <f t="shared" si="2"/>
        <v>0</v>
      </c>
      <c r="I22" s="93">
        <f t="shared" si="1"/>
        <v>0</v>
      </c>
      <c r="J22" s="151"/>
      <c r="K22" s="152">
        <f>C22-B22</f>
        <v>0</v>
      </c>
    </row>
    <row r="23" spans="1:11" s="150" customFormat="1" ht="18" hidden="1">
      <c r="A23" s="91" t="s">
        <v>0</v>
      </c>
      <c r="B23" s="113"/>
      <c r="C23" s="114"/>
      <c r="D23" s="93"/>
      <c r="E23" s="95" t="e">
        <f>D23/D18*100</f>
        <v>#DIV/0!</v>
      </c>
      <c r="F23" s="95" t="e">
        <f t="shared" si="3"/>
        <v>#DIV/0!</v>
      </c>
      <c r="G23" s="95" t="e">
        <f t="shared" si="0"/>
        <v>#DIV/0!</v>
      </c>
      <c r="H23" s="93">
        <f t="shared" si="2"/>
        <v>0</v>
      </c>
      <c r="I23" s="93">
        <f t="shared" si="1"/>
        <v>0</v>
      </c>
      <c r="J23" s="151"/>
      <c r="K23" s="152">
        <f>C23-B23</f>
        <v>0</v>
      </c>
    </row>
    <row r="24" spans="1:11" s="150" customFormat="1" ht="18">
      <c r="A24" s="91" t="s">
        <v>14</v>
      </c>
      <c r="B24" s="113">
        <v>83.3</v>
      </c>
      <c r="C24" s="114">
        <v>249.8</v>
      </c>
      <c r="D24" s="93"/>
      <c r="E24" s="95" t="e">
        <f>D24/D18*100</f>
        <v>#DIV/0!</v>
      </c>
      <c r="F24" s="95">
        <f t="shared" si="3"/>
        <v>0</v>
      </c>
      <c r="G24" s="95">
        <f t="shared" si="0"/>
        <v>0</v>
      </c>
      <c r="H24" s="93">
        <f t="shared" si="2"/>
        <v>83.3</v>
      </c>
      <c r="I24" s="93">
        <f t="shared" si="1"/>
        <v>249.8</v>
      </c>
      <c r="J24" s="151"/>
      <c r="K24" s="152">
        <f>C24-B24</f>
        <v>166.5</v>
      </c>
    </row>
    <row r="25" spans="1:11" s="150" customFormat="1" ht="18.75" thickBot="1">
      <c r="A25" s="91" t="s">
        <v>27</v>
      </c>
      <c r="B25" s="114">
        <f>B18-B24</f>
        <v>33896.399999999994</v>
      </c>
      <c r="C25" s="114">
        <f>C18-C24</f>
        <v>101689.4</v>
      </c>
      <c r="D25" s="114">
        <f>D18-D24</f>
        <v>0</v>
      </c>
      <c r="E25" s="95" t="e">
        <f>D25/D18*100</f>
        <v>#DIV/0!</v>
      </c>
      <c r="F25" s="95">
        <f t="shared" si="3"/>
        <v>0</v>
      </c>
      <c r="G25" s="95">
        <f t="shared" si="0"/>
        <v>0</v>
      </c>
      <c r="H25" s="93">
        <f>B25-D25</f>
        <v>33896.399999999994</v>
      </c>
      <c r="I25" s="93">
        <f t="shared" si="1"/>
        <v>101689.4</v>
      </c>
      <c r="J25" s="151"/>
      <c r="K25" s="152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1"/>
      <c r="K27" s="152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1"/>
      <c r="K28" s="152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1"/>
      <c r="K29" s="152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1"/>
      <c r="K30" s="152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1"/>
      <c r="K31" s="152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1"/>
      <c r="K32" s="152">
        <f t="shared" si="4"/>
        <v>0</v>
      </c>
    </row>
    <row r="33" spans="1:11" ht="18.75" thickBot="1">
      <c r="A33" s="18" t="s">
        <v>17</v>
      </c>
      <c r="B33" s="34">
        <v>2072.5</v>
      </c>
      <c r="C33" s="35">
        <v>6217.4</v>
      </c>
      <c r="D33" s="38"/>
      <c r="E33" s="3">
        <f>D33/D154*100</f>
        <v>0</v>
      </c>
      <c r="F33" s="3">
        <f>D33/B33*100</f>
        <v>0</v>
      </c>
      <c r="G33" s="3">
        <f t="shared" si="0"/>
        <v>0</v>
      </c>
      <c r="H33" s="36">
        <f t="shared" si="2"/>
        <v>2072.5</v>
      </c>
      <c r="I33" s="36">
        <f t="shared" si="1"/>
        <v>6217.4</v>
      </c>
      <c r="J33" s="151"/>
      <c r="K33" s="152"/>
    </row>
    <row r="34" spans="1:11" s="150" customFormat="1" ht="18">
      <c r="A34" s="91" t="s">
        <v>3</v>
      </c>
      <c r="B34" s="113">
        <v>1059.1</v>
      </c>
      <c r="C34" s="114">
        <v>3354.7</v>
      </c>
      <c r="D34" s="93"/>
      <c r="E34" s="95" t="e">
        <f>D34/D33*100</f>
        <v>#DIV/0!</v>
      </c>
      <c r="F34" s="95">
        <f t="shared" si="3"/>
        <v>0</v>
      </c>
      <c r="G34" s="95">
        <f t="shared" si="0"/>
        <v>0</v>
      </c>
      <c r="H34" s="93">
        <f t="shared" si="2"/>
        <v>1059.1</v>
      </c>
      <c r="I34" s="93">
        <f t="shared" si="1"/>
        <v>3354.7</v>
      </c>
      <c r="J34" s="151"/>
      <c r="K34" s="152"/>
    </row>
    <row r="35" spans="1:11" s="150" customFormat="1" ht="18">
      <c r="A35" s="91" t="s">
        <v>1</v>
      </c>
      <c r="B35" s="113">
        <v>10</v>
      </c>
      <c r="C35" s="114">
        <v>30</v>
      </c>
      <c r="D35" s="93"/>
      <c r="E35" s="95" t="e">
        <f>D35/D33*100</f>
        <v>#DIV/0!</v>
      </c>
      <c r="F35" s="95">
        <f t="shared" si="3"/>
        <v>0</v>
      </c>
      <c r="G35" s="95">
        <f t="shared" si="0"/>
        <v>0</v>
      </c>
      <c r="H35" s="93">
        <f t="shared" si="2"/>
        <v>10</v>
      </c>
      <c r="I35" s="93">
        <f t="shared" si="1"/>
        <v>30</v>
      </c>
      <c r="J35" s="151"/>
      <c r="K35" s="152"/>
    </row>
    <row r="36" spans="1:11" s="150" customFormat="1" ht="18">
      <c r="A36" s="91" t="s">
        <v>0</v>
      </c>
      <c r="B36" s="113">
        <v>166</v>
      </c>
      <c r="C36" s="114">
        <v>484.4</v>
      </c>
      <c r="D36" s="93"/>
      <c r="E36" s="95" t="e">
        <f>D36/D33*100</f>
        <v>#DIV/0!</v>
      </c>
      <c r="F36" s="95">
        <f t="shared" si="3"/>
        <v>0</v>
      </c>
      <c r="G36" s="95">
        <f t="shared" si="0"/>
        <v>0</v>
      </c>
      <c r="H36" s="93">
        <f t="shared" si="2"/>
        <v>166</v>
      </c>
      <c r="I36" s="93">
        <f t="shared" si="1"/>
        <v>484.4</v>
      </c>
      <c r="J36" s="151"/>
      <c r="K36" s="152"/>
    </row>
    <row r="37" spans="1:12" s="84" customFormat="1" ht="18.75">
      <c r="A37" s="104" t="s">
        <v>7</v>
      </c>
      <c r="B37" s="124">
        <v>84</v>
      </c>
      <c r="C37" s="125">
        <v>252</v>
      </c>
      <c r="D37" s="97"/>
      <c r="E37" s="100" t="e">
        <f>D37/D33*100</f>
        <v>#DIV/0!</v>
      </c>
      <c r="F37" s="100">
        <f t="shared" si="3"/>
        <v>0</v>
      </c>
      <c r="G37" s="100">
        <f t="shared" si="0"/>
        <v>0</v>
      </c>
      <c r="H37" s="97">
        <f t="shared" si="2"/>
        <v>84</v>
      </c>
      <c r="I37" s="97">
        <f t="shared" si="1"/>
        <v>252</v>
      </c>
      <c r="J37" s="146"/>
      <c r="K37" s="152"/>
      <c r="L37" s="126"/>
    </row>
    <row r="38" spans="1:11" s="150" customFormat="1" ht="18">
      <c r="A38" s="91" t="s">
        <v>14</v>
      </c>
      <c r="B38" s="113">
        <v>17</v>
      </c>
      <c r="C38" s="114">
        <v>51</v>
      </c>
      <c r="D38" s="114"/>
      <c r="E38" s="95" t="e">
        <f>D38/D33*100</f>
        <v>#DIV/0!</v>
      </c>
      <c r="F38" s="95">
        <f t="shared" si="3"/>
        <v>0</v>
      </c>
      <c r="G38" s="95">
        <f t="shared" si="0"/>
        <v>0</v>
      </c>
      <c r="H38" s="93">
        <f t="shared" si="2"/>
        <v>17</v>
      </c>
      <c r="I38" s="93">
        <f t="shared" si="1"/>
        <v>51</v>
      </c>
      <c r="J38" s="151"/>
      <c r="K38" s="152"/>
    </row>
    <row r="39" spans="1:11" s="150" customFormat="1" ht="18.75" thickBot="1">
      <c r="A39" s="91" t="s">
        <v>27</v>
      </c>
      <c r="B39" s="113">
        <f>B33-B34-B36-B37-B35-B38</f>
        <v>736.4000000000001</v>
      </c>
      <c r="C39" s="113">
        <f>C33-C34-C36-C37-C35-C38</f>
        <v>2045.2999999999997</v>
      </c>
      <c r="D39" s="113">
        <f>D33-D34-D36-D37-D35-D38</f>
        <v>0</v>
      </c>
      <c r="E39" s="95" t="e">
        <f>D39/D33*100</f>
        <v>#DIV/0!</v>
      </c>
      <c r="F39" s="95">
        <f t="shared" si="3"/>
        <v>0</v>
      </c>
      <c r="G39" s="95">
        <f t="shared" si="0"/>
        <v>0</v>
      </c>
      <c r="H39" s="93">
        <f>B39-D39</f>
        <v>736.4000000000001</v>
      </c>
      <c r="I39" s="93">
        <f t="shared" si="1"/>
        <v>2045.2999999999997</v>
      </c>
      <c r="J39" s="151"/>
      <c r="K39" s="152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1"/>
      <c r="K40" s="152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1"/>
      <c r="K41" s="152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1"/>
      <c r="K42" s="152">
        <f>C42-B42</f>
        <v>0</v>
      </c>
    </row>
    <row r="43" spans="1:11" ht="19.5" thickBot="1">
      <c r="A43" s="11" t="s">
        <v>16</v>
      </c>
      <c r="B43" s="71">
        <v>51.5</v>
      </c>
      <c r="C43" s="35">
        <v>154.6</v>
      </c>
      <c r="D43" s="36"/>
      <c r="E43" s="3">
        <f>D43/D154*100</f>
        <v>0</v>
      </c>
      <c r="F43" s="3">
        <f>D43/B43*100</f>
        <v>0</v>
      </c>
      <c r="G43" s="3">
        <f t="shared" si="0"/>
        <v>0</v>
      </c>
      <c r="H43" s="36">
        <f t="shared" si="2"/>
        <v>51.5</v>
      </c>
      <c r="I43" s="36">
        <f t="shared" si="1"/>
        <v>154.6</v>
      </c>
      <c r="J43" s="151"/>
      <c r="K43" s="152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1"/>
      <c r="K44" s="152"/>
    </row>
    <row r="45" spans="1:11" ht="18.75" thickBot="1">
      <c r="A45" s="18" t="s">
        <v>44</v>
      </c>
      <c r="B45" s="34">
        <v>1131.4</v>
      </c>
      <c r="C45" s="35">
        <v>3394.1</v>
      </c>
      <c r="D45" s="36"/>
      <c r="E45" s="3">
        <f>D45/D154*100</f>
        <v>0</v>
      </c>
      <c r="F45" s="3">
        <f>D45/B45*100</f>
        <v>0</v>
      </c>
      <c r="G45" s="3">
        <f aca="true" t="shared" si="5" ref="G45:G76">D45/C45*100</f>
        <v>0</v>
      </c>
      <c r="H45" s="36">
        <f>B45-D45</f>
        <v>1131.4</v>
      </c>
      <c r="I45" s="36">
        <f aca="true" t="shared" si="6" ref="I45:I77">C45-D45</f>
        <v>3394.1</v>
      </c>
      <c r="J45" s="151"/>
      <c r="K45" s="152"/>
    </row>
    <row r="46" spans="1:11" s="150" customFormat="1" ht="18">
      <c r="A46" s="91" t="s">
        <v>3</v>
      </c>
      <c r="B46" s="113">
        <v>985.4</v>
      </c>
      <c r="C46" s="114">
        <v>2956</v>
      </c>
      <c r="D46" s="93"/>
      <c r="E46" s="95" t="e">
        <f>D46/D45*100</f>
        <v>#DIV/0!</v>
      </c>
      <c r="F46" s="95">
        <f aca="true" t="shared" si="7" ref="F46:F74">D46/B46*100</f>
        <v>0</v>
      </c>
      <c r="G46" s="95">
        <f t="shared" si="5"/>
        <v>0</v>
      </c>
      <c r="H46" s="93">
        <f aca="true" t="shared" si="8" ref="H46:H74">B46-D46</f>
        <v>985.4</v>
      </c>
      <c r="I46" s="93">
        <f t="shared" si="6"/>
        <v>2956</v>
      </c>
      <c r="J46" s="151"/>
      <c r="K46" s="152"/>
    </row>
    <row r="47" spans="1:11" s="150" customFormat="1" ht="18">
      <c r="A47" s="91" t="s">
        <v>2</v>
      </c>
      <c r="B47" s="113"/>
      <c r="C47" s="114"/>
      <c r="D47" s="93"/>
      <c r="E47" s="95" t="e">
        <f>D47/D45*100</f>
        <v>#DIV/0!</v>
      </c>
      <c r="F47" s="95" t="e">
        <f t="shared" si="7"/>
        <v>#DIV/0!</v>
      </c>
      <c r="G47" s="95" t="e">
        <f t="shared" si="5"/>
        <v>#DIV/0!</v>
      </c>
      <c r="H47" s="93">
        <f t="shared" si="8"/>
        <v>0</v>
      </c>
      <c r="I47" s="93">
        <f t="shared" si="6"/>
        <v>0</v>
      </c>
      <c r="J47" s="151"/>
      <c r="K47" s="152"/>
    </row>
    <row r="48" spans="1:11" s="150" customFormat="1" ht="18">
      <c r="A48" s="91" t="s">
        <v>1</v>
      </c>
      <c r="B48" s="113"/>
      <c r="C48" s="114"/>
      <c r="D48" s="93"/>
      <c r="E48" s="95" t="e">
        <f>D48/D45*100</f>
        <v>#DIV/0!</v>
      </c>
      <c r="F48" s="95" t="e">
        <f t="shared" si="7"/>
        <v>#DIV/0!</v>
      </c>
      <c r="G48" s="95" t="e">
        <f t="shared" si="5"/>
        <v>#DIV/0!</v>
      </c>
      <c r="H48" s="93">
        <f t="shared" si="8"/>
        <v>0</v>
      </c>
      <c r="I48" s="93">
        <f t="shared" si="6"/>
        <v>0</v>
      </c>
      <c r="J48" s="151"/>
      <c r="K48" s="152"/>
    </row>
    <row r="49" spans="1:11" s="150" customFormat="1" ht="18">
      <c r="A49" s="91" t="s">
        <v>0</v>
      </c>
      <c r="B49" s="113">
        <v>135</v>
      </c>
      <c r="C49" s="114">
        <v>372.5</v>
      </c>
      <c r="D49" s="93"/>
      <c r="E49" s="95" t="e">
        <f>D49/D45*100</f>
        <v>#DIV/0!</v>
      </c>
      <c r="F49" s="95">
        <f t="shared" si="7"/>
        <v>0</v>
      </c>
      <c r="G49" s="95">
        <f t="shared" si="5"/>
        <v>0</v>
      </c>
      <c r="H49" s="93">
        <f t="shared" si="8"/>
        <v>135</v>
      </c>
      <c r="I49" s="93">
        <f t="shared" si="6"/>
        <v>372.5</v>
      </c>
      <c r="J49" s="151"/>
      <c r="K49" s="152"/>
    </row>
    <row r="50" spans="1:11" s="150" customFormat="1" ht="18.75" thickBot="1">
      <c r="A50" s="91" t="s">
        <v>27</v>
      </c>
      <c r="B50" s="114">
        <f>B45-B46-B49-B48-B47</f>
        <v>11.000000000000114</v>
      </c>
      <c r="C50" s="114">
        <f>C45-C46-C49-C48-C47</f>
        <v>65.59999999999991</v>
      </c>
      <c r="D50" s="114">
        <f>D45-D46-D49-D48-D47</f>
        <v>0</v>
      </c>
      <c r="E50" s="95" t="e">
        <f>D50/D45*100</f>
        <v>#DIV/0!</v>
      </c>
      <c r="F50" s="95">
        <f t="shared" si="7"/>
        <v>0</v>
      </c>
      <c r="G50" s="95">
        <f t="shared" si="5"/>
        <v>0</v>
      </c>
      <c r="H50" s="93">
        <f t="shared" si="8"/>
        <v>11.000000000000114</v>
      </c>
      <c r="I50" s="93">
        <f t="shared" si="6"/>
        <v>65.59999999999991</v>
      </c>
      <c r="J50" s="151"/>
      <c r="K50" s="152"/>
    </row>
    <row r="51" spans="1:11" ht="18.75" thickBot="1">
      <c r="A51" s="18" t="s">
        <v>4</v>
      </c>
      <c r="B51" s="34">
        <v>3166.2</v>
      </c>
      <c r="C51" s="35">
        <v>9498.7</v>
      </c>
      <c r="D51" s="36"/>
      <c r="E51" s="3">
        <f>D51/D154*100</f>
        <v>0</v>
      </c>
      <c r="F51" s="3">
        <f>D51/B51*100</f>
        <v>0</v>
      </c>
      <c r="G51" s="3">
        <f t="shared" si="5"/>
        <v>0</v>
      </c>
      <c r="H51" s="36">
        <f>B51-D51</f>
        <v>3166.2</v>
      </c>
      <c r="I51" s="36">
        <f t="shared" si="6"/>
        <v>9498.7</v>
      </c>
      <c r="J51" s="151"/>
      <c r="K51" s="152"/>
    </row>
    <row r="52" spans="1:11" s="150" customFormat="1" ht="18">
      <c r="A52" s="91" t="s">
        <v>3</v>
      </c>
      <c r="B52" s="113">
        <v>1796.3</v>
      </c>
      <c r="C52" s="114">
        <v>5388.9</v>
      </c>
      <c r="D52" s="93"/>
      <c r="E52" s="95" t="e">
        <f>D52/D51*100</f>
        <v>#DIV/0!</v>
      </c>
      <c r="F52" s="95">
        <f t="shared" si="7"/>
        <v>0</v>
      </c>
      <c r="G52" s="95">
        <f t="shared" si="5"/>
        <v>0</v>
      </c>
      <c r="H52" s="93">
        <f t="shared" si="8"/>
        <v>1796.3</v>
      </c>
      <c r="I52" s="93">
        <f t="shared" si="6"/>
        <v>5388.9</v>
      </c>
      <c r="J52" s="151"/>
      <c r="K52" s="152"/>
    </row>
    <row r="53" spans="1:11" s="150" customFormat="1" ht="18">
      <c r="A53" s="91" t="s">
        <v>2</v>
      </c>
      <c r="B53" s="113"/>
      <c r="C53" s="114"/>
      <c r="D53" s="93"/>
      <c r="E53" s="95" t="e">
        <f>D53/D51*100</f>
        <v>#DIV/0!</v>
      </c>
      <c r="F53" s="95" t="e">
        <f>D53/B53*100</f>
        <v>#DIV/0!</v>
      </c>
      <c r="G53" s="95" t="e">
        <f t="shared" si="5"/>
        <v>#DIV/0!</v>
      </c>
      <c r="H53" s="93">
        <f t="shared" si="8"/>
        <v>0</v>
      </c>
      <c r="I53" s="93">
        <f t="shared" si="6"/>
        <v>0</v>
      </c>
      <c r="J53" s="151"/>
      <c r="K53" s="152"/>
    </row>
    <row r="54" spans="1:11" s="150" customFormat="1" ht="18">
      <c r="A54" s="91" t="s">
        <v>1</v>
      </c>
      <c r="B54" s="113">
        <v>86.4</v>
      </c>
      <c r="C54" s="114">
        <v>274.8</v>
      </c>
      <c r="D54" s="93"/>
      <c r="E54" s="95" t="e">
        <f>D54/D51*100</f>
        <v>#DIV/0!</v>
      </c>
      <c r="F54" s="95">
        <f t="shared" si="7"/>
        <v>0</v>
      </c>
      <c r="G54" s="95">
        <f t="shared" si="5"/>
        <v>0</v>
      </c>
      <c r="H54" s="93">
        <f t="shared" si="8"/>
        <v>86.4</v>
      </c>
      <c r="I54" s="93">
        <f t="shared" si="6"/>
        <v>274.8</v>
      </c>
      <c r="J54" s="151"/>
      <c r="K54" s="152"/>
    </row>
    <row r="55" spans="1:11" s="150" customFormat="1" ht="18">
      <c r="A55" s="91" t="s">
        <v>0</v>
      </c>
      <c r="B55" s="113">
        <v>169.3</v>
      </c>
      <c r="C55" s="114">
        <v>507.8</v>
      </c>
      <c r="D55" s="93"/>
      <c r="E55" s="95" t="e">
        <f>D55/D51*100</f>
        <v>#DIV/0!</v>
      </c>
      <c r="F55" s="95">
        <f t="shared" si="7"/>
        <v>0</v>
      </c>
      <c r="G55" s="95">
        <f t="shared" si="5"/>
        <v>0</v>
      </c>
      <c r="H55" s="93">
        <f t="shared" si="8"/>
        <v>169.3</v>
      </c>
      <c r="I55" s="93">
        <f t="shared" si="6"/>
        <v>507.8</v>
      </c>
      <c r="J55" s="151"/>
      <c r="K55" s="152"/>
    </row>
    <row r="56" spans="1:11" s="150" customFormat="1" ht="18">
      <c r="A56" s="91" t="s">
        <v>14</v>
      </c>
      <c r="B56" s="113">
        <v>290</v>
      </c>
      <c r="C56" s="114">
        <v>870</v>
      </c>
      <c r="D56" s="114"/>
      <c r="E56" s="95" t="e">
        <f>D56/D51*100</f>
        <v>#DIV/0!</v>
      </c>
      <c r="F56" s="95">
        <f>D56/B56*100</f>
        <v>0</v>
      </c>
      <c r="G56" s="95">
        <f>D56/C56*100</f>
        <v>0</v>
      </c>
      <c r="H56" s="93">
        <f t="shared" si="8"/>
        <v>290</v>
      </c>
      <c r="I56" s="93">
        <f t="shared" si="6"/>
        <v>870</v>
      </c>
      <c r="J56" s="151"/>
      <c r="K56" s="152"/>
    </row>
    <row r="57" spans="1:11" s="150" customFormat="1" ht="18.75" thickBot="1">
      <c r="A57" s="91" t="s">
        <v>27</v>
      </c>
      <c r="B57" s="114">
        <f>B51-B52-B55-B54-B53-B56</f>
        <v>824.1999999999998</v>
      </c>
      <c r="C57" s="114">
        <f>C51-C52-C55-C54-C53-C56</f>
        <v>2457.2000000000007</v>
      </c>
      <c r="D57" s="114">
        <f>D51-D52-D55-D54-D53-D56</f>
        <v>0</v>
      </c>
      <c r="E57" s="95" t="e">
        <f>D57/D51*100</f>
        <v>#DIV/0!</v>
      </c>
      <c r="F57" s="95">
        <f t="shared" si="7"/>
        <v>0</v>
      </c>
      <c r="G57" s="95">
        <f t="shared" si="5"/>
        <v>0</v>
      </c>
      <c r="H57" s="93">
        <f>B57-D57</f>
        <v>824.1999999999998</v>
      </c>
      <c r="I57" s="93">
        <f>C57-D57</f>
        <v>2457.2000000000007</v>
      </c>
      <c r="J57" s="151"/>
      <c r="K57" s="152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6"/>
      <c r="K58" s="152">
        <f>C58-B58</f>
        <v>0</v>
      </c>
    </row>
    <row r="59" spans="1:11" ht="18.75" thickBot="1">
      <c r="A59" s="18" t="s">
        <v>6</v>
      </c>
      <c r="B59" s="34">
        <v>746.8</v>
      </c>
      <c r="C59" s="35">
        <v>2261.1</v>
      </c>
      <c r="D59" s="36"/>
      <c r="E59" s="3">
        <f>D59/D154*100</f>
        <v>0</v>
      </c>
      <c r="F59" s="3">
        <f>D59/B59*100</f>
        <v>0</v>
      </c>
      <c r="G59" s="3">
        <f t="shared" si="5"/>
        <v>0</v>
      </c>
      <c r="H59" s="36">
        <f>B59-D59</f>
        <v>746.8</v>
      </c>
      <c r="I59" s="36">
        <f t="shared" si="6"/>
        <v>2261.1</v>
      </c>
      <c r="J59" s="151"/>
      <c r="K59" s="152"/>
    </row>
    <row r="60" spans="1:11" s="150" customFormat="1" ht="18">
      <c r="A60" s="91" t="s">
        <v>3</v>
      </c>
      <c r="B60" s="113">
        <v>310.2</v>
      </c>
      <c r="C60" s="114">
        <v>936.2</v>
      </c>
      <c r="D60" s="93"/>
      <c r="E60" s="95" t="e">
        <f>D60/D59*100</f>
        <v>#DIV/0!</v>
      </c>
      <c r="F60" s="95">
        <f t="shared" si="7"/>
        <v>0</v>
      </c>
      <c r="G60" s="95">
        <f t="shared" si="5"/>
        <v>0</v>
      </c>
      <c r="H60" s="93">
        <f t="shared" si="8"/>
        <v>310.2</v>
      </c>
      <c r="I60" s="93">
        <f t="shared" si="6"/>
        <v>936.2</v>
      </c>
      <c r="J60" s="151"/>
      <c r="K60" s="152"/>
    </row>
    <row r="61" spans="1:11" s="150" customFormat="1" ht="18">
      <c r="A61" s="91" t="s">
        <v>1</v>
      </c>
      <c r="B61" s="113"/>
      <c r="C61" s="114"/>
      <c r="D61" s="93"/>
      <c r="E61" s="95" t="e">
        <f>D61/D59*100</f>
        <v>#DIV/0!</v>
      </c>
      <c r="F61" s="95" t="e">
        <f>D61/B61*100</f>
        <v>#DIV/0!</v>
      </c>
      <c r="G61" s="95" t="e">
        <f t="shared" si="5"/>
        <v>#DIV/0!</v>
      </c>
      <c r="H61" s="93">
        <f t="shared" si="8"/>
        <v>0</v>
      </c>
      <c r="I61" s="93">
        <f t="shared" si="6"/>
        <v>0</v>
      </c>
      <c r="J61" s="151"/>
      <c r="K61" s="152"/>
    </row>
    <row r="62" spans="1:11" s="150" customFormat="1" ht="18">
      <c r="A62" s="91" t="s">
        <v>0</v>
      </c>
      <c r="B62" s="113">
        <v>114.1</v>
      </c>
      <c r="C62" s="114">
        <v>351.7</v>
      </c>
      <c r="D62" s="93"/>
      <c r="E62" s="95" t="e">
        <f>D62/D59*100</f>
        <v>#DIV/0!</v>
      </c>
      <c r="F62" s="95">
        <f t="shared" si="7"/>
        <v>0</v>
      </c>
      <c r="G62" s="95">
        <f t="shared" si="5"/>
        <v>0</v>
      </c>
      <c r="H62" s="93">
        <f t="shared" si="8"/>
        <v>114.1</v>
      </c>
      <c r="I62" s="93">
        <f t="shared" si="6"/>
        <v>351.7</v>
      </c>
      <c r="J62" s="151"/>
      <c r="K62" s="152"/>
    </row>
    <row r="63" spans="1:11" s="150" customFormat="1" ht="18">
      <c r="A63" s="91" t="s">
        <v>14</v>
      </c>
      <c r="B63" s="113"/>
      <c r="C63" s="114"/>
      <c r="D63" s="93"/>
      <c r="E63" s="95" t="e">
        <f>D63/D59*100</f>
        <v>#DIV/0!</v>
      </c>
      <c r="F63" s="95" t="e">
        <f t="shared" si="7"/>
        <v>#DIV/0!</v>
      </c>
      <c r="G63" s="95" t="e">
        <f t="shared" si="5"/>
        <v>#DIV/0!</v>
      </c>
      <c r="H63" s="93">
        <f t="shared" si="8"/>
        <v>0</v>
      </c>
      <c r="I63" s="93">
        <f t="shared" si="6"/>
        <v>0</v>
      </c>
      <c r="J63" s="151"/>
      <c r="K63" s="152"/>
    </row>
    <row r="64" spans="1:11" s="150" customFormat="1" ht="18.75" thickBot="1">
      <c r="A64" s="91" t="s">
        <v>27</v>
      </c>
      <c r="B64" s="114">
        <f>B59-B60-B62-B63-B61</f>
        <v>322.5</v>
      </c>
      <c r="C64" s="114">
        <f>C59-C60-C62-C63-C61</f>
        <v>973.1999999999998</v>
      </c>
      <c r="D64" s="114">
        <f>D59-D60-D62-D63-D61</f>
        <v>0</v>
      </c>
      <c r="E64" s="95" t="e">
        <f>D64/D59*100</f>
        <v>#DIV/0!</v>
      </c>
      <c r="F64" s="95">
        <f t="shared" si="7"/>
        <v>0</v>
      </c>
      <c r="G64" s="95">
        <f t="shared" si="5"/>
        <v>0</v>
      </c>
      <c r="H64" s="93">
        <f t="shared" si="8"/>
        <v>322.5</v>
      </c>
      <c r="I64" s="93">
        <f t="shared" si="6"/>
        <v>973.1999999999998</v>
      </c>
      <c r="J64" s="151"/>
      <c r="K64" s="152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6"/>
      <c r="K65" s="152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6"/>
      <c r="K66" s="152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6"/>
      <c r="K67" s="152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6"/>
      <c r="K68" s="152">
        <f>C68-B68</f>
        <v>0</v>
      </c>
    </row>
    <row r="69" spans="1:11" ht="18.75" thickBot="1">
      <c r="A69" s="18" t="s">
        <v>20</v>
      </c>
      <c r="B69" s="35">
        <f>B70+B71</f>
        <v>30.700000000000003</v>
      </c>
      <c r="C69" s="35">
        <f>C70+C71</f>
        <v>92.1</v>
      </c>
      <c r="D69" s="36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6">
        <f>B69-D69</f>
        <v>30.700000000000003</v>
      </c>
      <c r="I69" s="36">
        <f t="shared" si="6"/>
        <v>92.1</v>
      </c>
      <c r="J69" s="151"/>
      <c r="K69" s="152"/>
    </row>
    <row r="70" spans="1:11" s="150" customFormat="1" ht="18">
      <c r="A70" s="91" t="s">
        <v>8</v>
      </c>
      <c r="B70" s="113">
        <v>18.3</v>
      </c>
      <c r="C70" s="114">
        <v>54.8</v>
      </c>
      <c r="D70" s="93"/>
      <c r="E70" s="95" t="e">
        <f>D70/D69*100</f>
        <v>#DIV/0!</v>
      </c>
      <c r="F70" s="95">
        <f t="shared" si="7"/>
        <v>0</v>
      </c>
      <c r="G70" s="95">
        <f t="shared" si="5"/>
        <v>0</v>
      </c>
      <c r="H70" s="93">
        <f t="shared" si="8"/>
        <v>18.3</v>
      </c>
      <c r="I70" s="93">
        <f t="shared" si="6"/>
        <v>54.8</v>
      </c>
      <c r="J70" s="151"/>
      <c r="K70" s="152"/>
    </row>
    <row r="71" spans="1:11" s="150" customFormat="1" ht="18.75" thickBot="1">
      <c r="A71" s="91" t="s">
        <v>9</v>
      </c>
      <c r="B71" s="113">
        <v>12.4</v>
      </c>
      <c r="C71" s="114">
        <v>37.3</v>
      </c>
      <c r="D71" s="93"/>
      <c r="E71" s="95" t="e">
        <f>D71/D70*100</f>
        <v>#DIV/0!</v>
      </c>
      <c r="F71" s="95">
        <f t="shared" si="7"/>
        <v>0</v>
      </c>
      <c r="G71" s="95">
        <f t="shared" si="5"/>
        <v>0</v>
      </c>
      <c r="H71" s="93">
        <f t="shared" si="8"/>
        <v>12.4</v>
      </c>
      <c r="I71" s="93">
        <f t="shared" si="6"/>
        <v>37.3</v>
      </c>
      <c r="J71" s="151"/>
      <c r="K71" s="152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1"/>
      <c r="K72" s="152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1"/>
      <c r="K73" s="152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1"/>
      <c r="K74" s="152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1"/>
      <c r="K75" s="152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1"/>
      <c r="K76" s="152"/>
    </row>
    <row r="77" spans="1:11" s="29" customFormat="1" ht="19.5" thickBot="1">
      <c r="A77" s="21" t="s">
        <v>13</v>
      </c>
      <c r="B77" s="42">
        <f>208.3-0.4</f>
        <v>207.9</v>
      </c>
      <c r="C77" s="49">
        <v>625</v>
      </c>
      <c r="D77" s="50"/>
      <c r="E77" s="30"/>
      <c r="F77" s="30"/>
      <c r="G77" s="30"/>
      <c r="H77" s="50">
        <f>B77-D77</f>
        <v>207.9</v>
      </c>
      <c r="I77" s="50">
        <f t="shared" si="6"/>
        <v>625</v>
      </c>
      <c r="J77" s="146"/>
      <c r="K77" s="152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3"/>
      <c r="J78" s="151"/>
      <c r="K78" s="152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1"/>
      <c r="K79" s="152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7"/>
      <c r="K80" s="152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7"/>
      <c r="K81" s="152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7"/>
      <c r="K82" s="152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7"/>
      <c r="K83" s="152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1"/>
      <c r="K84" s="152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1"/>
      <c r="K85" s="152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1"/>
      <c r="K86" s="152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1"/>
      <c r="K87" s="152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1"/>
      <c r="K88" s="152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1"/>
      <c r="K89" s="152"/>
    </row>
    <row r="90" spans="1:11" ht="19.5" thickBot="1">
      <c r="A90" s="11" t="s">
        <v>10</v>
      </c>
      <c r="B90" s="41">
        <v>17247.5</v>
      </c>
      <c r="C90" s="35">
        <v>51742.5</v>
      </c>
      <c r="D90" s="36">
        <f>244+43.9+2457.4</f>
        <v>2745.3</v>
      </c>
      <c r="E90" s="3">
        <f>D90/D154*100</f>
        <v>57.381435110674495</v>
      </c>
      <c r="F90" s="3">
        <f aca="true" t="shared" si="11" ref="F90:F96">D90/B90*100</f>
        <v>15.917089433251197</v>
      </c>
      <c r="G90" s="3">
        <f t="shared" si="9"/>
        <v>5.3056964777503985</v>
      </c>
      <c r="H90" s="36">
        <f aca="true" t="shared" si="12" ref="H90:H96">B90-D90</f>
        <v>14502.2</v>
      </c>
      <c r="I90" s="36">
        <f t="shared" si="10"/>
        <v>48997.2</v>
      </c>
      <c r="J90" s="151"/>
      <c r="K90" s="152"/>
    </row>
    <row r="91" spans="1:11" s="150" customFormat="1" ht="21.75" customHeight="1">
      <c r="A91" s="91" t="s">
        <v>3</v>
      </c>
      <c r="B91" s="113">
        <v>16238</v>
      </c>
      <c r="C91" s="114">
        <v>48629.1</v>
      </c>
      <c r="D91" s="93">
        <f>244+2447.7</f>
        <v>2691.7</v>
      </c>
      <c r="E91" s="95">
        <f>D91/D90*100</f>
        <v>98.04757221432993</v>
      </c>
      <c r="F91" s="95">
        <f t="shared" si="11"/>
        <v>16.576548836063555</v>
      </c>
      <c r="G91" s="95">
        <f t="shared" si="9"/>
        <v>5.53516310192868</v>
      </c>
      <c r="H91" s="93">
        <f t="shared" si="12"/>
        <v>13546.3</v>
      </c>
      <c r="I91" s="93">
        <f t="shared" si="10"/>
        <v>45937.4</v>
      </c>
      <c r="K91" s="152"/>
    </row>
    <row r="92" spans="1:11" s="150" customFormat="1" ht="18">
      <c r="A92" s="91" t="s">
        <v>25</v>
      </c>
      <c r="B92" s="113">
        <v>401.6</v>
      </c>
      <c r="C92" s="114">
        <v>1178</v>
      </c>
      <c r="D92" s="93"/>
      <c r="E92" s="95">
        <f>D92/D90*100</f>
        <v>0</v>
      </c>
      <c r="F92" s="95">
        <f t="shared" si="11"/>
        <v>0</v>
      </c>
      <c r="G92" s="95">
        <f t="shared" si="9"/>
        <v>0</v>
      </c>
      <c r="H92" s="93">
        <f t="shared" si="12"/>
        <v>401.6</v>
      </c>
      <c r="I92" s="93">
        <f t="shared" si="10"/>
        <v>1178</v>
      </c>
      <c r="K92" s="152"/>
    </row>
    <row r="93" spans="1:11" s="150" customFormat="1" ht="18" hidden="1">
      <c r="A93" s="91" t="s">
        <v>14</v>
      </c>
      <c r="B93" s="113"/>
      <c r="C93" s="114"/>
      <c r="D93" s="114"/>
      <c r="E93" s="115">
        <f>D93/D90*100</f>
        <v>0</v>
      </c>
      <c r="F93" s="95"/>
      <c r="G93" s="95" t="e">
        <f t="shared" si="9"/>
        <v>#DIV/0!</v>
      </c>
      <c r="H93" s="93">
        <f t="shared" si="12"/>
        <v>0</v>
      </c>
      <c r="I93" s="93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1" t="s">
        <v>27</v>
      </c>
      <c r="B94" s="114">
        <f>B90-B91-B92-B93</f>
        <v>607.9</v>
      </c>
      <c r="C94" s="114">
        <f>C90-C91-C92-C93</f>
        <v>1935.4000000000015</v>
      </c>
      <c r="D94" s="114">
        <f>D90-D91-D92-D93</f>
        <v>53.600000000000364</v>
      </c>
      <c r="E94" s="95">
        <f>D94/D90*100</f>
        <v>1.9524277856700676</v>
      </c>
      <c r="F94" s="95">
        <f t="shared" si="11"/>
        <v>8.817239677578609</v>
      </c>
      <c r="G94" s="95">
        <f>D94/C94*100</f>
        <v>2.7694533429782124</v>
      </c>
      <c r="H94" s="93">
        <f t="shared" si="12"/>
        <v>554.2999999999996</v>
      </c>
      <c r="I94" s="93">
        <f>C94-D94</f>
        <v>1881.800000000001</v>
      </c>
      <c r="K94" s="152"/>
    </row>
    <row r="95" spans="1:11" ht="18.75">
      <c r="A95" s="75" t="s">
        <v>12</v>
      </c>
      <c r="B95" s="83">
        <v>5598.5</v>
      </c>
      <c r="C95" s="78">
        <v>16795.4</v>
      </c>
      <c r="D95" s="77"/>
      <c r="E95" s="74">
        <f>D95/D154*100</f>
        <v>0</v>
      </c>
      <c r="F95" s="76">
        <f t="shared" si="11"/>
        <v>0</v>
      </c>
      <c r="G95" s="73">
        <f>D95/C95*100</f>
        <v>0</v>
      </c>
      <c r="H95" s="77">
        <f t="shared" si="12"/>
        <v>5598.5</v>
      </c>
      <c r="I95" s="79">
        <f>C95-D95</f>
        <v>16795.4</v>
      </c>
      <c r="J95" s="151"/>
      <c r="K95" s="152"/>
    </row>
    <row r="96" spans="1:11" s="150" customFormat="1" ht="18.75" thickBot="1">
      <c r="A96" s="116" t="s">
        <v>83</v>
      </c>
      <c r="B96" s="117">
        <v>1290</v>
      </c>
      <c r="C96" s="118">
        <v>3870</v>
      </c>
      <c r="D96" s="119"/>
      <c r="E96" s="120" t="e">
        <f>D96/D95*100</f>
        <v>#DIV/0!</v>
      </c>
      <c r="F96" s="121">
        <f t="shared" si="11"/>
        <v>0</v>
      </c>
      <c r="G96" s="122">
        <f>D96/C96*100</f>
        <v>0</v>
      </c>
      <c r="H96" s="123">
        <f t="shared" si="12"/>
        <v>1290</v>
      </c>
      <c r="I96" s="112">
        <f>C96-D96</f>
        <v>3870</v>
      </c>
      <c r="J96" s="151"/>
      <c r="K96" s="152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1"/>
      <c r="K97" s="152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3"/>
      <c r="J99" s="151"/>
      <c r="K99" s="152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3"/>
      <c r="D101" s="54"/>
      <c r="E101" s="12"/>
      <c r="F101" s="6"/>
      <c r="G101" s="6"/>
      <c r="H101" s="48"/>
      <c r="I101" s="153"/>
      <c r="J101" s="151"/>
      <c r="K101" s="152">
        <f t="shared" si="13"/>
        <v>0</v>
      </c>
    </row>
    <row r="102" spans="1:11" s="29" customFormat="1" ht="19.5" thickBot="1">
      <c r="A102" s="11" t="s">
        <v>11</v>
      </c>
      <c r="B102" s="82">
        <v>4773.3</v>
      </c>
      <c r="C102" s="65">
        <v>14299.2</v>
      </c>
      <c r="D102" s="61">
        <v>152.2</v>
      </c>
      <c r="E102" s="16">
        <f>D102/D154*100</f>
        <v>3.181238634701001</v>
      </c>
      <c r="F102" s="16">
        <f>D102/B102*100</f>
        <v>3.18856975258207</v>
      </c>
      <c r="G102" s="16">
        <f aca="true" t="shared" si="14" ref="G102:G152">D102/C102*100</f>
        <v>1.0643952109208905</v>
      </c>
      <c r="H102" s="61">
        <f aca="true" t="shared" si="15" ref="H102:H108">B102-D102</f>
        <v>4621.1</v>
      </c>
      <c r="I102" s="61">
        <f aca="true" t="shared" si="16" ref="I102:I152">C102-D102</f>
        <v>14147</v>
      </c>
      <c r="J102" s="146"/>
      <c r="K102" s="152"/>
    </row>
    <row r="103" spans="1:11" s="150" customFormat="1" ht="18.75" customHeight="1">
      <c r="A103" s="91" t="s">
        <v>3</v>
      </c>
      <c r="B103" s="105"/>
      <c r="C103" s="106"/>
      <c r="D103" s="106"/>
      <c r="E103" s="107">
        <f>D103/D102*100</f>
        <v>0</v>
      </c>
      <c r="F103" s="95" t="e">
        <f>D103/B103*100</f>
        <v>#DIV/0!</v>
      </c>
      <c r="G103" s="107" t="e">
        <f>D103/C103*100</f>
        <v>#DIV/0!</v>
      </c>
      <c r="H103" s="106">
        <f t="shared" si="15"/>
        <v>0</v>
      </c>
      <c r="I103" s="106">
        <f t="shared" si="16"/>
        <v>0</v>
      </c>
      <c r="J103" s="151"/>
      <c r="K103" s="152"/>
    </row>
    <row r="104" spans="1:11" s="150" customFormat="1" ht="18">
      <c r="A104" s="108" t="s">
        <v>48</v>
      </c>
      <c r="B104" s="92">
        <v>4666.7</v>
      </c>
      <c r="C104" s="93">
        <v>13985.3</v>
      </c>
      <c r="D104" s="93">
        <v>152.1</v>
      </c>
      <c r="E104" s="95">
        <f>D104/D102*100</f>
        <v>99.93429697766098</v>
      </c>
      <c r="F104" s="95">
        <f aca="true" t="shared" si="17" ref="F104:F152">D104/B104*100</f>
        <v>3.259262433839758</v>
      </c>
      <c r="G104" s="95">
        <f t="shared" si="14"/>
        <v>1.08757052047507</v>
      </c>
      <c r="H104" s="93">
        <f t="shared" si="15"/>
        <v>4514.599999999999</v>
      </c>
      <c r="I104" s="93">
        <f t="shared" si="16"/>
        <v>13833.199999999999</v>
      </c>
      <c r="J104" s="151"/>
      <c r="K104" s="152"/>
    </row>
    <row r="105" spans="1:11" s="150" customFormat="1" ht="54.75" hidden="1" thickBot="1">
      <c r="A105" s="109" t="s">
        <v>79</v>
      </c>
      <c r="B105" s="110"/>
      <c r="C105" s="110"/>
      <c r="D105" s="110"/>
      <c r="E105" s="111">
        <f>D105/D102*100</f>
        <v>0</v>
      </c>
      <c r="F105" s="111" t="e">
        <f>D105/B105*100</f>
        <v>#DIV/0!</v>
      </c>
      <c r="G105" s="111" t="e">
        <f>D105/C105*100</f>
        <v>#DIV/0!</v>
      </c>
      <c r="H105" s="112">
        <f t="shared" si="15"/>
        <v>0</v>
      </c>
      <c r="I105" s="112">
        <f>C105-D105</f>
        <v>0</v>
      </c>
      <c r="J105" s="151"/>
      <c r="K105" s="152"/>
    </row>
    <row r="106" spans="1:11" s="150" customFormat="1" ht="18.75" thickBot="1">
      <c r="A106" s="109" t="s">
        <v>27</v>
      </c>
      <c r="B106" s="110">
        <f>B102-B103-B104</f>
        <v>106.60000000000036</v>
      </c>
      <c r="C106" s="110">
        <f>C102-C103-C104</f>
        <v>313.90000000000146</v>
      </c>
      <c r="D106" s="110">
        <f>D102-D103-D104</f>
        <v>0.09999999999999432</v>
      </c>
      <c r="E106" s="111">
        <f>D106/D102*100</f>
        <v>0.06570302233902386</v>
      </c>
      <c r="F106" s="111">
        <f t="shared" si="17"/>
        <v>0.0938086303939906</v>
      </c>
      <c r="G106" s="111">
        <f t="shared" si="14"/>
        <v>0.03185727938833828</v>
      </c>
      <c r="H106" s="112">
        <f t="shared" si="15"/>
        <v>106.50000000000037</v>
      </c>
      <c r="I106" s="112">
        <f t="shared" si="16"/>
        <v>313.80000000000143</v>
      </c>
      <c r="J106" s="151"/>
      <c r="K106" s="152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25731.600000000006</v>
      </c>
      <c r="C107" s="63">
        <f>SUM(C108:C151)-C115-C120+C152-C142-C143-C109-C112-C123-C124-C140-C133-C131-C138-C118</f>
        <v>58380.858</v>
      </c>
      <c r="D107" s="63">
        <f>SUM(D108:D151)-D115-D120+D152-D142-D143-D109-D112-D123-D124-D140-D133-D131-D138-D118</f>
        <v>1886.8</v>
      </c>
      <c r="E107" s="64">
        <f>D107/D154*100</f>
        <v>39.4373262546245</v>
      </c>
      <c r="F107" s="64">
        <f>D107/B107*100</f>
        <v>7.332618259260984</v>
      </c>
      <c r="G107" s="64">
        <f t="shared" si="14"/>
        <v>3.2318812443626643</v>
      </c>
      <c r="H107" s="63">
        <f t="shared" si="15"/>
        <v>23844.800000000007</v>
      </c>
      <c r="I107" s="63">
        <f t="shared" si="16"/>
        <v>56494.058</v>
      </c>
      <c r="J107" s="143"/>
      <c r="K107" s="152"/>
      <c r="L107" s="85"/>
    </row>
    <row r="108" spans="1:12" s="150" customFormat="1" ht="37.5">
      <c r="A108" s="86" t="s">
        <v>52</v>
      </c>
      <c r="B108" s="140">
        <v>371.6</v>
      </c>
      <c r="C108" s="137">
        <v>1114.7</v>
      </c>
      <c r="D108" s="87"/>
      <c r="E108" s="88">
        <f>D108/D107*100</f>
        <v>0</v>
      </c>
      <c r="F108" s="88">
        <f t="shared" si="17"/>
        <v>0</v>
      </c>
      <c r="G108" s="88">
        <f t="shared" si="14"/>
        <v>0</v>
      </c>
      <c r="H108" s="89">
        <f t="shared" si="15"/>
        <v>371.6</v>
      </c>
      <c r="I108" s="89">
        <f t="shared" si="16"/>
        <v>1114.7</v>
      </c>
      <c r="K108" s="152"/>
      <c r="L108" s="90"/>
    </row>
    <row r="109" spans="1:12" s="150" customFormat="1" ht="18.75">
      <c r="A109" s="91" t="s">
        <v>25</v>
      </c>
      <c r="B109" s="92">
        <v>233.5</v>
      </c>
      <c r="C109" s="93">
        <v>700.5</v>
      </c>
      <c r="D109" s="94"/>
      <c r="E109" s="95" t="e">
        <f>D109/D108*100</f>
        <v>#DIV/0!</v>
      </c>
      <c r="F109" s="95">
        <f t="shared" si="17"/>
        <v>0</v>
      </c>
      <c r="G109" s="95">
        <f t="shared" si="14"/>
        <v>0</v>
      </c>
      <c r="H109" s="93">
        <f aca="true" t="shared" si="18" ref="H109:H152">B109-D109</f>
        <v>233.5</v>
      </c>
      <c r="I109" s="93">
        <f t="shared" si="16"/>
        <v>700.5</v>
      </c>
      <c r="K109" s="152"/>
      <c r="L109" s="90"/>
    </row>
    <row r="110" spans="1:12" s="150" customFormat="1" ht="34.5" customHeight="1" hidden="1">
      <c r="A110" s="96" t="s">
        <v>78</v>
      </c>
      <c r="B110" s="139"/>
      <c r="C110" s="89"/>
      <c r="D110" s="87"/>
      <c r="E110" s="88">
        <f>D110/D107*100</f>
        <v>0</v>
      </c>
      <c r="F110" s="88" t="e">
        <f>D110/B110*100</f>
        <v>#DIV/0!</v>
      </c>
      <c r="G110" s="88" t="e">
        <f t="shared" si="14"/>
        <v>#DIV/0!</v>
      </c>
      <c r="H110" s="89">
        <f t="shared" si="18"/>
        <v>0</v>
      </c>
      <c r="I110" s="89">
        <f t="shared" si="16"/>
        <v>0</v>
      </c>
      <c r="K110" s="152"/>
      <c r="L110" s="90"/>
    </row>
    <row r="111" spans="1:12" s="84" customFormat="1" ht="34.5" customHeight="1">
      <c r="A111" s="96" t="s">
        <v>93</v>
      </c>
      <c r="B111" s="141"/>
      <c r="C111" s="97"/>
      <c r="D111" s="98"/>
      <c r="E111" s="88">
        <f>D111/D107*100</f>
        <v>0</v>
      </c>
      <c r="F111" s="88" t="e">
        <f t="shared" si="17"/>
        <v>#DIV/0!</v>
      </c>
      <c r="G111" s="88" t="e">
        <f t="shared" si="14"/>
        <v>#DIV/0!</v>
      </c>
      <c r="H111" s="89">
        <f t="shared" si="18"/>
        <v>0</v>
      </c>
      <c r="I111" s="89">
        <f t="shared" si="16"/>
        <v>0</v>
      </c>
      <c r="K111" s="152"/>
      <c r="L111" s="90"/>
    </row>
    <row r="112" spans="1:12" s="150" customFormat="1" ht="18.75" hidden="1">
      <c r="A112" s="91" t="s">
        <v>25</v>
      </c>
      <c r="B112" s="138"/>
      <c r="C112" s="93"/>
      <c r="D112" s="94"/>
      <c r="E112" s="95"/>
      <c r="F112" s="95" t="e">
        <f t="shared" si="17"/>
        <v>#DIV/0!</v>
      </c>
      <c r="G112" s="95" t="e">
        <f t="shared" si="14"/>
        <v>#DIV/0!</v>
      </c>
      <c r="H112" s="93">
        <f t="shared" si="18"/>
        <v>0</v>
      </c>
      <c r="I112" s="93">
        <f t="shared" si="16"/>
        <v>0</v>
      </c>
      <c r="K112" s="152"/>
      <c r="L112" s="90"/>
    </row>
    <row r="113" spans="1:12" s="150" customFormat="1" ht="18.75">
      <c r="A113" s="96" t="s">
        <v>89</v>
      </c>
      <c r="B113" s="141"/>
      <c r="C113" s="89"/>
      <c r="D113" s="87"/>
      <c r="E113" s="88">
        <f>D113/D107*100</f>
        <v>0</v>
      </c>
      <c r="F113" s="88" t="e">
        <f t="shared" si="17"/>
        <v>#DIV/0!</v>
      </c>
      <c r="G113" s="88" t="e">
        <f t="shared" si="14"/>
        <v>#DIV/0!</v>
      </c>
      <c r="H113" s="89">
        <f t="shared" si="18"/>
        <v>0</v>
      </c>
      <c r="I113" s="89">
        <f t="shared" si="16"/>
        <v>0</v>
      </c>
      <c r="K113" s="152"/>
      <c r="L113" s="90"/>
    </row>
    <row r="114" spans="1:12" s="150" customFormat="1" ht="37.5">
      <c r="A114" s="96" t="s">
        <v>38</v>
      </c>
      <c r="B114" s="141">
        <v>271.8</v>
      </c>
      <c r="C114" s="89">
        <v>815.5</v>
      </c>
      <c r="D114" s="87"/>
      <c r="E114" s="88">
        <f>D114/D107*100</f>
        <v>0</v>
      </c>
      <c r="F114" s="88">
        <f t="shared" si="17"/>
        <v>0</v>
      </c>
      <c r="G114" s="88">
        <f t="shared" si="14"/>
        <v>0</v>
      </c>
      <c r="H114" s="89">
        <f t="shared" si="18"/>
        <v>271.8</v>
      </c>
      <c r="I114" s="89">
        <f t="shared" si="16"/>
        <v>815.5</v>
      </c>
      <c r="K114" s="152"/>
      <c r="L114" s="90"/>
    </row>
    <row r="115" spans="1:12" s="150" customFormat="1" ht="18.75" hidden="1">
      <c r="A115" s="99" t="s">
        <v>43</v>
      </c>
      <c r="B115" s="138"/>
      <c r="C115" s="93"/>
      <c r="D115" s="94"/>
      <c r="E115" s="88"/>
      <c r="F115" s="88" t="e">
        <f t="shared" si="17"/>
        <v>#DIV/0!</v>
      </c>
      <c r="G115" s="95" t="e">
        <f t="shared" si="14"/>
        <v>#DIV/0!</v>
      </c>
      <c r="H115" s="93">
        <f t="shared" si="18"/>
        <v>0</v>
      </c>
      <c r="I115" s="93">
        <f t="shared" si="16"/>
        <v>0</v>
      </c>
      <c r="K115" s="152"/>
      <c r="L115" s="90"/>
    </row>
    <row r="116" spans="1:12" s="84" customFormat="1" ht="18.75" customHeight="1" hidden="1">
      <c r="A116" s="96" t="s">
        <v>90</v>
      </c>
      <c r="B116" s="139"/>
      <c r="C116" s="97"/>
      <c r="D116" s="98"/>
      <c r="E116" s="100">
        <f>D116/D107*100</f>
        <v>0</v>
      </c>
      <c r="F116" s="88" t="e">
        <f t="shared" si="17"/>
        <v>#DIV/0!</v>
      </c>
      <c r="G116" s="100" t="e">
        <f t="shared" si="14"/>
        <v>#DIV/0!</v>
      </c>
      <c r="H116" s="97">
        <f t="shared" si="18"/>
        <v>0</v>
      </c>
      <c r="I116" s="97">
        <f t="shared" si="16"/>
        <v>0</v>
      </c>
      <c r="K116" s="152"/>
      <c r="L116" s="90"/>
    </row>
    <row r="117" spans="1:12" s="150" customFormat="1" ht="37.5">
      <c r="A117" s="96" t="s">
        <v>47</v>
      </c>
      <c r="B117" s="141"/>
      <c r="C117" s="89"/>
      <c r="D117" s="87"/>
      <c r="E117" s="88">
        <f>D117/D107*100</f>
        <v>0</v>
      </c>
      <c r="F117" s="88" t="e">
        <f>D117/B117*100</f>
        <v>#DIV/0!</v>
      </c>
      <c r="G117" s="88" t="e">
        <f t="shared" si="14"/>
        <v>#DIV/0!</v>
      </c>
      <c r="H117" s="89">
        <f t="shared" si="18"/>
        <v>0</v>
      </c>
      <c r="I117" s="89">
        <f t="shared" si="16"/>
        <v>0</v>
      </c>
      <c r="K117" s="152"/>
      <c r="L117" s="90"/>
    </row>
    <row r="118" spans="1:12" s="150" customFormat="1" ht="18.75">
      <c r="A118" s="99" t="s">
        <v>88</v>
      </c>
      <c r="B118" s="148"/>
      <c r="C118" s="149"/>
      <c r="D118" s="94"/>
      <c r="E118" s="95" t="e">
        <f>D118/D117*100</f>
        <v>#DIV/0!</v>
      </c>
      <c r="F118" s="95" t="e">
        <f>D118/B118*100</f>
        <v>#DIV/0!</v>
      </c>
      <c r="G118" s="95" t="e">
        <f>D118/C118*100</f>
        <v>#DIV/0!</v>
      </c>
      <c r="H118" s="93">
        <f>B118-D118</f>
        <v>0</v>
      </c>
      <c r="I118" s="93">
        <f>C118-D118</f>
        <v>0</v>
      </c>
      <c r="K118" s="152"/>
      <c r="L118" s="90"/>
    </row>
    <row r="119" spans="1:12" s="101" customFormat="1" ht="18.75">
      <c r="A119" s="96" t="s">
        <v>15</v>
      </c>
      <c r="B119" s="141">
        <v>40.9</v>
      </c>
      <c r="C119" s="97">
        <v>122.9</v>
      </c>
      <c r="D119" s="87"/>
      <c r="E119" s="88">
        <f>D119/D107*100</f>
        <v>0</v>
      </c>
      <c r="F119" s="88">
        <f t="shared" si="17"/>
        <v>0</v>
      </c>
      <c r="G119" s="88">
        <f t="shared" si="14"/>
        <v>0</v>
      </c>
      <c r="H119" s="89">
        <f t="shared" si="18"/>
        <v>40.9</v>
      </c>
      <c r="I119" s="89">
        <f t="shared" si="16"/>
        <v>122.9</v>
      </c>
      <c r="K119" s="152"/>
      <c r="L119" s="90"/>
    </row>
    <row r="120" spans="1:12" s="102" customFormat="1" ht="18.75">
      <c r="A120" s="99" t="s">
        <v>43</v>
      </c>
      <c r="B120" s="92">
        <v>40.7</v>
      </c>
      <c r="C120" s="93">
        <v>122.1</v>
      </c>
      <c r="D120" s="94"/>
      <c r="E120" s="95" t="e">
        <f>D120/D119*100</f>
        <v>#DIV/0!</v>
      </c>
      <c r="F120" s="95">
        <f t="shared" si="17"/>
        <v>0</v>
      </c>
      <c r="G120" s="95">
        <f t="shared" si="14"/>
        <v>0</v>
      </c>
      <c r="H120" s="93">
        <f t="shared" si="18"/>
        <v>40.7</v>
      </c>
      <c r="I120" s="93">
        <f t="shared" si="16"/>
        <v>122.1</v>
      </c>
      <c r="K120" s="152"/>
      <c r="L120" s="90"/>
    </row>
    <row r="121" spans="1:12" s="101" customFormat="1" ht="18.75">
      <c r="A121" s="96" t="s">
        <v>105</v>
      </c>
      <c r="B121" s="141">
        <v>17.2</v>
      </c>
      <c r="C121" s="97">
        <v>51.5</v>
      </c>
      <c r="D121" s="87"/>
      <c r="E121" s="88">
        <f>D121/D107*100</f>
        <v>0</v>
      </c>
      <c r="F121" s="88">
        <f t="shared" si="17"/>
        <v>0</v>
      </c>
      <c r="G121" s="88">
        <f t="shared" si="14"/>
        <v>0</v>
      </c>
      <c r="H121" s="89">
        <f t="shared" si="18"/>
        <v>17.2</v>
      </c>
      <c r="I121" s="89">
        <f t="shared" si="16"/>
        <v>51.5</v>
      </c>
      <c r="K121" s="171"/>
      <c r="L121" s="172"/>
    </row>
    <row r="122" spans="1:13" s="101" customFormat="1" ht="21.75" customHeight="1">
      <c r="A122" s="96" t="s">
        <v>94</v>
      </c>
      <c r="B122" s="141"/>
      <c r="C122" s="97"/>
      <c r="D122" s="98"/>
      <c r="E122" s="100">
        <f>D122/D107*100</f>
        <v>0</v>
      </c>
      <c r="F122" s="88" t="e">
        <f t="shared" si="17"/>
        <v>#DIV/0!</v>
      </c>
      <c r="G122" s="88" t="e">
        <f t="shared" si="14"/>
        <v>#DIV/0!</v>
      </c>
      <c r="H122" s="89">
        <f t="shared" si="18"/>
        <v>0</v>
      </c>
      <c r="I122" s="89">
        <f t="shared" si="16"/>
        <v>0</v>
      </c>
      <c r="J122" s="143"/>
      <c r="K122" s="171"/>
      <c r="L122" s="171"/>
      <c r="M122" s="152"/>
    </row>
    <row r="123" spans="1:12" s="103" customFormat="1" ht="18.75" hidden="1">
      <c r="A123" s="91" t="s">
        <v>80</v>
      </c>
      <c r="B123" s="138"/>
      <c r="C123" s="93"/>
      <c r="D123" s="94"/>
      <c r="E123" s="88"/>
      <c r="F123" s="95" t="e">
        <f>D123/B123*100</f>
        <v>#DIV/0!</v>
      </c>
      <c r="G123" s="95" t="e">
        <f t="shared" si="14"/>
        <v>#DIV/0!</v>
      </c>
      <c r="H123" s="93">
        <f t="shared" si="18"/>
        <v>0</v>
      </c>
      <c r="I123" s="93">
        <f t="shared" si="16"/>
        <v>0</v>
      </c>
      <c r="K123" s="171"/>
      <c r="L123" s="172"/>
    </row>
    <row r="124" spans="1:12" s="103" customFormat="1" ht="18.75" hidden="1">
      <c r="A124" s="91" t="s">
        <v>49</v>
      </c>
      <c r="B124" s="138"/>
      <c r="C124" s="93"/>
      <c r="D124" s="94"/>
      <c r="E124" s="88"/>
      <c r="F124" s="95" t="e">
        <f>D124/B124*100</f>
        <v>#DIV/0!</v>
      </c>
      <c r="G124" s="95" t="e">
        <f t="shared" si="14"/>
        <v>#DIV/0!</v>
      </c>
      <c r="H124" s="93">
        <f t="shared" si="18"/>
        <v>0</v>
      </c>
      <c r="I124" s="93">
        <f t="shared" si="16"/>
        <v>0</v>
      </c>
      <c r="K124" s="171"/>
      <c r="L124" s="172"/>
    </row>
    <row r="125" spans="1:12" s="101" customFormat="1" ht="37.5">
      <c r="A125" s="96" t="s">
        <v>95</v>
      </c>
      <c r="B125" s="141">
        <v>1087.6</v>
      </c>
      <c r="C125" s="97">
        <v>3262.8</v>
      </c>
      <c r="D125" s="98"/>
      <c r="E125" s="100">
        <f>D125/D107*100</f>
        <v>0</v>
      </c>
      <c r="F125" s="88">
        <f t="shared" si="17"/>
        <v>0</v>
      </c>
      <c r="G125" s="88">
        <f t="shared" si="14"/>
        <v>0</v>
      </c>
      <c r="H125" s="89">
        <f t="shared" si="18"/>
        <v>1087.6</v>
      </c>
      <c r="I125" s="89">
        <f t="shared" si="16"/>
        <v>3262.8</v>
      </c>
      <c r="K125" s="171"/>
      <c r="L125" s="172"/>
    </row>
    <row r="126" spans="1:12" s="101" customFormat="1" ht="18.75">
      <c r="A126" s="96" t="s">
        <v>91</v>
      </c>
      <c r="B126" s="141"/>
      <c r="C126" s="97"/>
      <c r="D126" s="98"/>
      <c r="E126" s="100">
        <f>D126/D107*100</f>
        <v>0</v>
      </c>
      <c r="F126" s="88" t="e">
        <f t="shared" si="17"/>
        <v>#DIV/0!</v>
      </c>
      <c r="G126" s="88" t="e">
        <f t="shared" si="14"/>
        <v>#DIV/0!</v>
      </c>
      <c r="H126" s="89">
        <f t="shared" si="18"/>
        <v>0</v>
      </c>
      <c r="I126" s="89">
        <f t="shared" si="16"/>
        <v>0</v>
      </c>
      <c r="K126" s="171"/>
      <c r="L126" s="172"/>
    </row>
    <row r="127" spans="1:17" s="101" customFormat="1" ht="37.5">
      <c r="A127" s="96" t="s">
        <v>100</v>
      </c>
      <c r="B127" s="141">
        <v>37.5</v>
      </c>
      <c r="C127" s="97">
        <v>112.5</v>
      </c>
      <c r="D127" s="98"/>
      <c r="E127" s="100">
        <f>D127/D107*100</f>
        <v>0</v>
      </c>
      <c r="F127" s="88">
        <f t="shared" si="17"/>
        <v>0</v>
      </c>
      <c r="G127" s="88">
        <f t="shared" si="14"/>
        <v>0</v>
      </c>
      <c r="H127" s="89">
        <f t="shared" si="18"/>
        <v>37.5</v>
      </c>
      <c r="I127" s="89">
        <f t="shared" si="16"/>
        <v>112.5</v>
      </c>
      <c r="K127" s="171"/>
      <c r="L127" s="172"/>
      <c r="Q127" s="90"/>
    </row>
    <row r="128" spans="1:17" s="101" customFormat="1" ht="37.5">
      <c r="A128" s="96" t="s">
        <v>85</v>
      </c>
      <c r="B128" s="141">
        <v>9.3</v>
      </c>
      <c r="C128" s="97">
        <v>27.7</v>
      </c>
      <c r="D128" s="98"/>
      <c r="E128" s="100">
        <f>D128/D107*100</f>
        <v>0</v>
      </c>
      <c r="F128" s="88">
        <f t="shared" si="17"/>
        <v>0</v>
      </c>
      <c r="G128" s="88">
        <f t="shared" si="14"/>
        <v>0</v>
      </c>
      <c r="H128" s="89">
        <f t="shared" si="18"/>
        <v>9.3</v>
      </c>
      <c r="I128" s="89">
        <f t="shared" si="16"/>
        <v>27.7</v>
      </c>
      <c r="K128" s="171"/>
      <c r="L128" s="172"/>
      <c r="Q128" s="90"/>
    </row>
    <row r="129" spans="1:12" s="101" customFormat="1" ht="18.75" hidden="1">
      <c r="A129" s="99" t="s">
        <v>83</v>
      </c>
      <c r="B129" s="139"/>
      <c r="C129" s="97"/>
      <c r="D129" s="98"/>
      <c r="E129" s="100" t="e">
        <f>D129/D108*100</f>
        <v>#DIV/0!</v>
      </c>
      <c r="F129" s="88" t="e">
        <f t="shared" si="17"/>
        <v>#DIV/0!</v>
      </c>
      <c r="G129" s="88" t="e">
        <f t="shared" si="14"/>
        <v>#DIV/0!</v>
      </c>
      <c r="H129" s="89">
        <f t="shared" si="18"/>
        <v>0</v>
      </c>
      <c r="I129" s="89">
        <f t="shared" si="16"/>
        <v>0</v>
      </c>
      <c r="K129" s="171"/>
      <c r="L129" s="172"/>
    </row>
    <row r="130" spans="1:17" s="101" customFormat="1" ht="37.5">
      <c r="A130" s="96" t="s">
        <v>57</v>
      </c>
      <c r="B130" s="141">
        <v>78.5</v>
      </c>
      <c r="C130" s="97">
        <v>235.5</v>
      </c>
      <c r="D130" s="98"/>
      <c r="E130" s="100">
        <f>D130/D107*100</f>
        <v>0</v>
      </c>
      <c r="F130" s="88">
        <f t="shared" si="17"/>
        <v>0</v>
      </c>
      <c r="G130" s="88">
        <f t="shared" si="14"/>
        <v>0</v>
      </c>
      <c r="H130" s="89">
        <f t="shared" si="18"/>
        <v>78.5</v>
      </c>
      <c r="I130" s="89">
        <f t="shared" si="16"/>
        <v>235.5</v>
      </c>
      <c r="K130" s="171"/>
      <c r="L130" s="172"/>
      <c r="Q130" s="90"/>
    </row>
    <row r="131" spans="1:17" s="102" customFormat="1" ht="18.75">
      <c r="A131" s="91" t="s">
        <v>88</v>
      </c>
      <c r="B131" s="92">
        <v>8</v>
      </c>
      <c r="C131" s="93">
        <v>23.9</v>
      </c>
      <c r="D131" s="94"/>
      <c r="E131" s="95" t="e">
        <f>D131/D130*100</f>
        <v>#DIV/0!</v>
      </c>
      <c r="F131" s="95">
        <f>D131/B131*100</f>
        <v>0</v>
      </c>
      <c r="G131" s="95">
        <f t="shared" si="14"/>
        <v>0</v>
      </c>
      <c r="H131" s="93">
        <f t="shared" si="18"/>
        <v>8</v>
      </c>
      <c r="I131" s="93">
        <f t="shared" si="16"/>
        <v>23.9</v>
      </c>
      <c r="K131" s="171"/>
      <c r="L131" s="172"/>
      <c r="Q131" s="134"/>
    </row>
    <row r="132" spans="1:12" s="101" customFormat="1" ht="37.5">
      <c r="A132" s="96" t="s">
        <v>103</v>
      </c>
      <c r="B132" s="141">
        <v>40.4</v>
      </c>
      <c r="C132" s="97">
        <v>121.2</v>
      </c>
      <c r="D132" s="98"/>
      <c r="E132" s="100">
        <f>D132/D107*100</f>
        <v>0</v>
      </c>
      <c r="F132" s="88">
        <f t="shared" si="17"/>
        <v>0</v>
      </c>
      <c r="G132" s="88">
        <f t="shared" si="14"/>
        <v>0</v>
      </c>
      <c r="H132" s="89">
        <f t="shared" si="18"/>
        <v>40.4</v>
      </c>
      <c r="I132" s="89">
        <f t="shared" si="16"/>
        <v>121.2</v>
      </c>
      <c r="K132" s="171"/>
      <c r="L132" s="172"/>
    </row>
    <row r="133" spans="1:12" s="102" customFormat="1" ht="18.75" hidden="1">
      <c r="A133" s="99" t="s">
        <v>43</v>
      </c>
      <c r="B133" s="138"/>
      <c r="C133" s="93"/>
      <c r="D133" s="94"/>
      <c r="E133" s="95"/>
      <c r="F133" s="95" t="e">
        <f>D133/B133*100</f>
        <v>#DIV/0!</v>
      </c>
      <c r="G133" s="95" t="e">
        <f t="shared" si="14"/>
        <v>#DIV/0!</v>
      </c>
      <c r="H133" s="93">
        <f t="shared" si="18"/>
        <v>0</v>
      </c>
      <c r="I133" s="93">
        <f t="shared" si="16"/>
        <v>0</v>
      </c>
      <c r="K133" s="171"/>
      <c r="L133" s="172"/>
    </row>
    <row r="134" spans="1:12" s="101" customFormat="1" ht="35.25" customHeight="1" hidden="1">
      <c r="A134" s="96" t="s">
        <v>102</v>
      </c>
      <c r="B134" s="139"/>
      <c r="C134" s="97"/>
      <c r="D134" s="98"/>
      <c r="E134" s="100">
        <f>D134/D107*100</f>
        <v>0</v>
      </c>
      <c r="F134" s="88" t="e">
        <f t="shared" si="17"/>
        <v>#DIV/0!</v>
      </c>
      <c r="G134" s="88" t="e">
        <f t="shared" si="14"/>
        <v>#DIV/0!</v>
      </c>
      <c r="H134" s="89">
        <f t="shared" si="18"/>
        <v>0</v>
      </c>
      <c r="I134" s="89">
        <f>C134-D134</f>
        <v>0</v>
      </c>
      <c r="K134" s="171"/>
      <c r="L134" s="172"/>
    </row>
    <row r="135" spans="1:12" s="101" customFormat="1" ht="21.75" customHeight="1" hidden="1">
      <c r="A135" s="96" t="s">
        <v>101</v>
      </c>
      <c r="B135" s="139"/>
      <c r="C135" s="97"/>
      <c r="D135" s="98"/>
      <c r="E135" s="100">
        <f>D135/D107*100</f>
        <v>0</v>
      </c>
      <c r="F135" s="88" t="e">
        <f t="shared" si="17"/>
        <v>#DIV/0!</v>
      </c>
      <c r="G135" s="88" t="e">
        <f t="shared" si="14"/>
        <v>#DIV/0!</v>
      </c>
      <c r="H135" s="89">
        <f t="shared" si="18"/>
        <v>0</v>
      </c>
      <c r="I135" s="89">
        <f t="shared" si="16"/>
        <v>0</v>
      </c>
      <c r="K135" s="171"/>
      <c r="L135" s="172"/>
    </row>
    <row r="136" spans="1:12" s="101" customFormat="1" ht="35.25" customHeight="1">
      <c r="A136" s="96" t="s">
        <v>87</v>
      </c>
      <c r="B136" s="141">
        <v>123.6</v>
      </c>
      <c r="C136" s="97">
        <v>370.8</v>
      </c>
      <c r="D136" s="98"/>
      <c r="E136" s="100">
        <f>D136/D107*100</f>
        <v>0</v>
      </c>
      <c r="F136" s="88">
        <f t="shared" si="17"/>
        <v>0</v>
      </c>
      <c r="G136" s="88">
        <f t="shared" si="14"/>
        <v>0</v>
      </c>
      <c r="H136" s="89">
        <f t="shared" si="18"/>
        <v>123.6</v>
      </c>
      <c r="I136" s="89">
        <f t="shared" si="16"/>
        <v>370.8</v>
      </c>
      <c r="K136" s="171"/>
      <c r="L136" s="172"/>
    </row>
    <row r="137" spans="1:12" s="101" customFormat="1" ht="39" customHeight="1">
      <c r="A137" s="96" t="s">
        <v>54</v>
      </c>
      <c r="B137" s="141">
        <v>29.2</v>
      </c>
      <c r="C137" s="97">
        <v>87.5</v>
      </c>
      <c r="D137" s="98"/>
      <c r="E137" s="100">
        <f>D137/D107*100</f>
        <v>0</v>
      </c>
      <c r="F137" s="88">
        <f t="shared" si="17"/>
        <v>0</v>
      </c>
      <c r="G137" s="88">
        <f t="shared" si="14"/>
        <v>0</v>
      </c>
      <c r="H137" s="89">
        <f t="shared" si="18"/>
        <v>29.2</v>
      </c>
      <c r="I137" s="89">
        <f t="shared" si="16"/>
        <v>87.5</v>
      </c>
      <c r="K137" s="171"/>
      <c r="L137" s="172"/>
    </row>
    <row r="138" spans="1:12" s="102" customFormat="1" ht="18.75">
      <c r="A138" s="91" t="s">
        <v>88</v>
      </c>
      <c r="B138" s="92">
        <v>9.1</v>
      </c>
      <c r="C138" s="93">
        <v>27.5</v>
      </c>
      <c r="D138" s="94"/>
      <c r="E138" s="95"/>
      <c r="F138" s="88">
        <f>D138/B138*100</f>
        <v>0</v>
      </c>
      <c r="G138" s="95">
        <f>D138/C138*100</f>
        <v>0</v>
      </c>
      <c r="H138" s="93">
        <f>B138-D138</f>
        <v>9.1</v>
      </c>
      <c r="I138" s="93">
        <f>C138-D138</f>
        <v>27.5</v>
      </c>
      <c r="K138" s="171"/>
      <c r="L138" s="172"/>
    </row>
    <row r="139" spans="1:12" s="101" customFormat="1" ht="32.25" customHeight="1">
      <c r="A139" s="96" t="s">
        <v>84</v>
      </c>
      <c r="B139" s="141">
        <v>50.6</v>
      </c>
      <c r="C139" s="97">
        <v>151.9</v>
      </c>
      <c r="D139" s="98"/>
      <c r="E139" s="100">
        <f>D139/D107*100</f>
        <v>0</v>
      </c>
      <c r="F139" s="88">
        <f>D139/B139*100</f>
        <v>0</v>
      </c>
      <c r="G139" s="88">
        <f>D139/C139*100</f>
        <v>0</v>
      </c>
      <c r="H139" s="89">
        <f t="shared" si="18"/>
        <v>50.6</v>
      </c>
      <c r="I139" s="89">
        <f t="shared" si="16"/>
        <v>151.9</v>
      </c>
      <c r="K139" s="171"/>
      <c r="L139" s="172"/>
    </row>
    <row r="140" spans="1:12" s="102" customFormat="1" ht="18.75">
      <c r="A140" s="91" t="s">
        <v>25</v>
      </c>
      <c r="B140" s="92">
        <v>49.6</v>
      </c>
      <c r="C140" s="93">
        <v>147.9</v>
      </c>
      <c r="D140" s="94"/>
      <c r="E140" s="95" t="e">
        <f>D140/D139*100</f>
        <v>#DIV/0!</v>
      </c>
      <c r="F140" s="95">
        <f t="shared" si="17"/>
        <v>0</v>
      </c>
      <c r="G140" s="95">
        <f>D140/C140*100</f>
        <v>0</v>
      </c>
      <c r="H140" s="93">
        <f t="shared" si="18"/>
        <v>49.6</v>
      </c>
      <c r="I140" s="93">
        <f t="shared" si="16"/>
        <v>147.9</v>
      </c>
      <c r="K140" s="171"/>
      <c r="L140" s="172"/>
    </row>
    <row r="141" spans="1:12" s="101" customFormat="1" ht="18.75">
      <c r="A141" s="96" t="s">
        <v>96</v>
      </c>
      <c r="B141" s="141">
        <v>146.7</v>
      </c>
      <c r="C141" s="97">
        <v>440</v>
      </c>
      <c r="D141" s="98"/>
      <c r="E141" s="100">
        <f>D141/D107*100</f>
        <v>0</v>
      </c>
      <c r="F141" s="88">
        <f t="shared" si="17"/>
        <v>0</v>
      </c>
      <c r="G141" s="88">
        <f t="shared" si="14"/>
        <v>0</v>
      </c>
      <c r="H141" s="89">
        <f t="shared" si="18"/>
        <v>146.7</v>
      </c>
      <c r="I141" s="89">
        <f t="shared" si="16"/>
        <v>440</v>
      </c>
      <c r="J141" s="143"/>
      <c r="K141" s="171"/>
      <c r="L141" s="172"/>
    </row>
    <row r="142" spans="1:12" s="102" customFormat="1" ht="18.75">
      <c r="A142" s="99" t="s">
        <v>43</v>
      </c>
      <c r="B142" s="92">
        <v>134.5</v>
      </c>
      <c r="C142" s="93">
        <v>402.6</v>
      </c>
      <c r="D142" s="94"/>
      <c r="E142" s="95" t="e">
        <f>D142/D141*100</f>
        <v>#DIV/0!</v>
      </c>
      <c r="F142" s="95">
        <f aca="true" t="shared" si="19" ref="F142:F151">D142/B142*100</f>
        <v>0</v>
      </c>
      <c r="G142" s="95">
        <f t="shared" si="14"/>
        <v>0</v>
      </c>
      <c r="H142" s="93">
        <f t="shared" si="18"/>
        <v>134.5</v>
      </c>
      <c r="I142" s="93">
        <f t="shared" si="16"/>
        <v>402.6</v>
      </c>
      <c r="J142" s="144"/>
      <c r="K142" s="171"/>
      <c r="L142" s="172"/>
    </row>
    <row r="143" spans="1:13" s="102" customFormat="1" ht="18.75">
      <c r="A143" s="91" t="s">
        <v>25</v>
      </c>
      <c r="B143" s="92">
        <v>9.1</v>
      </c>
      <c r="C143" s="93">
        <v>24.1</v>
      </c>
      <c r="D143" s="94"/>
      <c r="E143" s="95" t="e">
        <f>D143/D141*100</f>
        <v>#DIV/0!</v>
      </c>
      <c r="F143" s="95">
        <f t="shared" si="19"/>
        <v>0</v>
      </c>
      <c r="G143" s="95">
        <f>D143/C143*100</f>
        <v>0</v>
      </c>
      <c r="H143" s="93">
        <f t="shared" si="18"/>
        <v>9.1</v>
      </c>
      <c r="I143" s="93">
        <f t="shared" si="16"/>
        <v>24.1</v>
      </c>
      <c r="J143" s="144"/>
      <c r="K143" s="171"/>
      <c r="L143" s="172"/>
      <c r="M143" s="134"/>
    </row>
    <row r="144" spans="1:12" s="101" customFormat="1" ht="33.75" customHeight="1" hidden="1">
      <c r="A144" s="104" t="s">
        <v>56</v>
      </c>
      <c r="B144" s="141"/>
      <c r="C144" s="97"/>
      <c r="D144" s="98"/>
      <c r="E144" s="100">
        <f>D144/D107*100</f>
        <v>0</v>
      </c>
      <c r="F144" s="88" t="e">
        <f t="shared" si="19"/>
        <v>#DIV/0!</v>
      </c>
      <c r="G144" s="88" t="e">
        <f t="shared" si="14"/>
        <v>#DIV/0!</v>
      </c>
      <c r="H144" s="89">
        <f t="shared" si="18"/>
        <v>0</v>
      </c>
      <c r="I144" s="89">
        <f t="shared" si="16"/>
        <v>0</v>
      </c>
      <c r="J144" s="143"/>
      <c r="K144" s="171"/>
      <c r="L144" s="172"/>
    </row>
    <row r="145" spans="1:12" s="101" customFormat="1" ht="18.75" hidden="1">
      <c r="A145" s="104" t="s">
        <v>92</v>
      </c>
      <c r="B145" s="139"/>
      <c r="C145" s="97"/>
      <c r="D145" s="98"/>
      <c r="E145" s="100">
        <f>D145/D107*100</f>
        <v>0</v>
      </c>
      <c r="F145" s="88" t="e">
        <f>D145/B145*100</f>
        <v>#DIV/0!</v>
      </c>
      <c r="G145" s="88" t="e">
        <f t="shared" si="14"/>
        <v>#DIV/0!</v>
      </c>
      <c r="H145" s="89">
        <f t="shared" si="18"/>
        <v>0</v>
      </c>
      <c r="I145" s="89">
        <f t="shared" si="16"/>
        <v>0</v>
      </c>
      <c r="J145" s="143"/>
      <c r="K145" s="171"/>
      <c r="L145" s="172"/>
    </row>
    <row r="146" spans="1:12" s="101" customFormat="1" ht="18.75">
      <c r="A146" s="104" t="s">
        <v>97</v>
      </c>
      <c r="B146" s="141">
        <v>8064.3</v>
      </c>
      <c r="C146" s="97">
        <v>24193</v>
      </c>
      <c r="D146" s="98"/>
      <c r="E146" s="100">
        <f>D146/D107*100</f>
        <v>0</v>
      </c>
      <c r="F146" s="88">
        <f t="shared" si="19"/>
        <v>0</v>
      </c>
      <c r="G146" s="88">
        <f t="shared" si="14"/>
        <v>0</v>
      </c>
      <c r="H146" s="89">
        <f t="shared" si="18"/>
        <v>8064.3</v>
      </c>
      <c r="I146" s="89">
        <f t="shared" si="16"/>
        <v>24193</v>
      </c>
      <c r="J146" s="143"/>
      <c r="K146" s="171"/>
      <c r="L146" s="172"/>
    </row>
    <row r="147" spans="1:12" s="101" customFormat="1" ht="18.75" hidden="1">
      <c r="A147" s="104" t="s">
        <v>86</v>
      </c>
      <c r="B147" s="139"/>
      <c r="C147" s="97"/>
      <c r="D147" s="98"/>
      <c r="E147" s="100">
        <f>D147/D107*100</f>
        <v>0</v>
      </c>
      <c r="F147" s="88" t="e">
        <f t="shared" si="19"/>
        <v>#DIV/0!</v>
      </c>
      <c r="G147" s="88" t="e">
        <f t="shared" si="14"/>
        <v>#DIV/0!</v>
      </c>
      <c r="H147" s="89">
        <f t="shared" si="18"/>
        <v>0</v>
      </c>
      <c r="I147" s="89">
        <f t="shared" si="16"/>
        <v>0</v>
      </c>
      <c r="J147" s="143"/>
      <c r="K147" s="171"/>
      <c r="L147" s="172"/>
    </row>
    <row r="148" spans="1:12" s="101" customFormat="1" ht="37.5" hidden="1">
      <c r="A148" s="104" t="s">
        <v>104</v>
      </c>
      <c r="B148" s="139"/>
      <c r="C148" s="97"/>
      <c r="D148" s="98"/>
      <c r="E148" s="100" t="e">
        <f>D148/D109*100</f>
        <v>#DIV/0!</v>
      </c>
      <c r="F148" s="88" t="e">
        <f>D148/B148*100</f>
        <v>#DIV/0!</v>
      </c>
      <c r="G148" s="88" t="e">
        <f>D148/C148*100</f>
        <v>#DIV/0!</v>
      </c>
      <c r="H148" s="89">
        <f>B148-D148</f>
        <v>0</v>
      </c>
      <c r="I148" s="89">
        <f>C148-D148</f>
        <v>0</v>
      </c>
      <c r="J148" s="143"/>
      <c r="K148" s="171"/>
      <c r="L148" s="172"/>
    </row>
    <row r="149" spans="1:12" s="101" customFormat="1" ht="18.75">
      <c r="A149" s="96" t="s">
        <v>98</v>
      </c>
      <c r="B149" s="141"/>
      <c r="C149" s="97">
        <v>29.5</v>
      </c>
      <c r="D149" s="98"/>
      <c r="E149" s="100">
        <f>D149/D107*100</f>
        <v>0</v>
      </c>
      <c r="F149" s="88" t="e">
        <f t="shared" si="19"/>
        <v>#DIV/0!</v>
      </c>
      <c r="G149" s="88">
        <f t="shared" si="14"/>
        <v>0</v>
      </c>
      <c r="H149" s="89">
        <f t="shared" si="18"/>
        <v>0</v>
      </c>
      <c r="I149" s="89">
        <f t="shared" si="16"/>
        <v>29.5</v>
      </c>
      <c r="J149" s="143"/>
      <c r="K149" s="171"/>
      <c r="L149" s="172"/>
    </row>
    <row r="150" spans="1:12" s="101" customFormat="1" ht="18" customHeight="1">
      <c r="A150" s="96" t="s">
        <v>77</v>
      </c>
      <c r="B150" s="141"/>
      <c r="C150" s="97"/>
      <c r="D150" s="98"/>
      <c r="E150" s="100">
        <f>D150/D107*100</f>
        <v>0</v>
      </c>
      <c r="F150" s="88" t="e">
        <f t="shared" si="19"/>
        <v>#DIV/0!</v>
      </c>
      <c r="G150" s="88" t="e">
        <f t="shared" si="14"/>
        <v>#DIV/0!</v>
      </c>
      <c r="H150" s="89">
        <f t="shared" si="18"/>
        <v>0</v>
      </c>
      <c r="I150" s="89">
        <f t="shared" si="16"/>
        <v>0</v>
      </c>
      <c r="J150" s="143"/>
      <c r="K150" s="171"/>
      <c r="L150" s="172"/>
    </row>
    <row r="151" spans="1:12" s="101" customFormat="1" ht="19.5" customHeight="1">
      <c r="A151" s="96" t="s">
        <v>50</v>
      </c>
      <c r="B151" s="141">
        <v>9702</v>
      </c>
      <c r="C151" s="97">
        <v>10263.858</v>
      </c>
      <c r="D151" s="98"/>
      <c r="E151" s="100">
        <f>D151/D107*100</f>
        <v>0</v>
      </c>
      <c r="F151" s="88">
        <f t="shared" si="19"/>
        <v>0</v>
      </c>
      <c r="G151" s="88">
        <f t="shared" si="14"/>
        <v>0</v>
      </c>
      <c r="H151" s="89">
        <f t="shared" si="18"/>
        <v>9702</v>
      </c>
      <c r="I151" s="89">
        <f>C151-D151</f>
        <v>10263.858</v>
      </c>
      <c r="K151" s="171"/>
      <c r="L151" s="172"/>
    </row>
    <row r="152" spans="1:12" s="101" customFormat="1" ht="18.75">
      <c r="A152" s="96" t="s">
        <v>99</v>
      </c>
      <c r="B152" s="141">
        <f>3519.3+2140.7+0.4</f>
        <v>5660.4</v>
      </c>
      <c r="C152" s="97">
        <f>10558+6422</f>
        <v>16980</v>
      </c>
      <c r="D152" s="98">
        <v>1886.8</v>
      </c>
      <c r="E152" s="100">
        <f>D152/D107*100</f>
        <v>100</v>
      </c>
      <c r="F152" s="88">
        <f t="shared" si="17"/>
        <v>33.333333333333336</v>
      </c>
      <c r="G152" s="88">
        <f t="shared" si="14"/>
        <v>11.111896348645466</v>
      </c>
      <c r="H152" s="89">
        <f t="shared" si="18"/>
        <v>3773.5999999999995</v>
      </c>
      <c r="I152" s="89">
        <f t="shared" si="16"/>
        <v>15093.2</v>
      </c>
      <c r="K152" s="171"/>
      <c r="L152" s="172"/>
    </row>
    <row r="153" spans="1:12" s="2" customFormat="1" ht="19.5" thickBot="1">
      <c r="A153" s="26" t="s">
        <v>29</v>
      </c>
      <c r="B153" s="142"/>
      <c r="C153" s="59"/>
      <c r="D153" s="40">
        <f>D43+D69+D72+D77+D79+D87+D102+D107+D100+D84+D98</f>
        <v>2039</v>
      </c>
      <c r="E153" s="14"/>
      <c r="F153" s="14"/>
      <c r="G153" s="6"/>
      <c r="H153" s="48"/>
      <c r="I153" s="40"/>
      <c r="K153" s="171"/>
      <c r="L153" s="173"/>
    </row>
    <row r="154" spans="1:12" ht="19.5" thickBot="1">
      <c r="A154" s="11" t="s">
        <v>18</v>
      </c>
      <c r="B154" s="36">
        <f>B6+B18+B33+B43+B51+B59+B69+B72+B77+B79+B87+B90+B95+B102+B107+B100+B84+B98+B45</f>
        <v>163543.39999999997</v>
      </c>
      <c r="C154" s="36">
        <f>C6+C18+C33+C43+C51+C59+C69+C72+C77+C79+C87+C90+C95+C102+C107+C100+C84+C98+C45</f>
        <v>471817.55799999996</v>
      </c>
      <c r="D154" s="36">
        <f>D6+D18+D33+D43+D51+D59+D69+D72+D77+D79+D87+D90+D95+D102+D107+D100+D84+D98+D45</f>
        <v>4784.3</v>
      </c>
      <c r="E154" s="25">
        <v>100</v>
      </c>
      <c r="F154" s="3">
        <f>D154/B154*100</f>
        <v>2.925400841611463</v>
      </c>
      <c r="G154" s="3">
        <f aca="true" t="shared" si="20" ref="G154:G160">D154/C154*100</f>
        <v>1.0140148281637287</v>
      </c>
      <c r="H154" s="36">
        <f aca="true" t="shared" si="21" ref="H154:H160">B154-D154</f>
        <v>158759.09999999998</v>
      </c>
      <c r="I154" s="36">
        <f aca="true" t="shared" si="22" ref="I154:I160">C154-D154</f>
        <v>467033.258</v>
      </c>
      <c r="K154" s="174"/>
      <c r="L154" s="175"/>
    </row>
    <row r="155" spans="1:12" ht="18.75">
      <c r="A155" s="15" t="s">
        <v>5</v>
      </c>
      <c r="B155" s="47">
        <f>B8+B20+B34+B52+B60+B91+B115+B120+B46+B142+B133+B103</f>
        <v>75838.2</v>
      </c>
      <c r="C155" s="47">
        <f>C8+C20+C34+C52+C60+C91+C115+C120+C46+C142+C133+C103</f>
        <v>223113.50000000003</v>
      </c>
      <c r="D155" s="47">
        <f>D8+D20+D34+D52+D60+D91+D115+D120+D46+D142+D133+D103</f>
        <v>2691.7</v>
      </c>
      <c r="E155" s="6">
        <f>D155/D154*100</f>
        <v>56.26110402775745</v>
      </c>
      <c r="F155" s="6">
        <f aca="true" t="shared" si="23" ref="F155:F160">D155/B155*100</f>
        <v>3.5492667283769923</v>
      </c>
      <c r="G155" s="6">
        <f t="shared" si="20"/>
        <v>1.2064263256145413</v>
      </c>
      <c r="H155" s="48">
        <f t="shared" si="21"/>
        <v>73146.5</v>
      </c>
      <c r="I155" s="58">
        <f t="shared" si="22"/>
        <v>220421.80000000002</v>
      </c>
      <c r="K155" s="152"/>
      <c r="L155" s="156"/>
    </row>
    <row r="156" spans="1:12" ht="18.75">
      <c r="A156" s="15" t="s">
        <v>0</v>
      </c>
      <c r="B156" s="48">
        <f>B11+B23+B36+B55+B62+B92+B49+B143+B109+B112+B96+B140+B129</f>
        <v>10629.800000000001</v>
      </c>
      <c r="C156" s="48">
        <f>C11+C23+C36+C55+C62+C92+C49+C143+C109+C112+C96+C140+C129</f>
        <v>35533.6</v>
      </c>
      <c r="D156" s="48">
        <f>D11+D23+D36+D55+D62+D92+D49+D143+D109+D112+D96+D140+D129</f>
        <v>0</v>
      </c>
      <c r="E156" s="6">
        <f>D156/D154*100</f>
        <v>0</v>
      </c>
      <c r="F156" s="6">
        <f t="shared" si="23"/>
        <v>0</v>
      </c>
      <c r="G156" s="6">
        <f t="shared" si="20"/>
        <v>0</v>
      </c>
      <c r="H156" s="48">
        <f>B156-D156</f>
        <v>10629.800000000001</v>
      </c>
      <c r="I156" s="58">
        <f t="shared" si="22"/>
        <v>35533.6</v>
      </c>
      <c r="K156" s="152"/>
      <c r="L156" s="157"/>
    </row>
    <row r="157" spans="1:12" ht="18.75">
      <c r="A157" s="15" t="s">
        <v>1</v>
      </c>
      <c r="B157" s="47">
        <f>B22+B10+B54+B48+B61+B35+B124</f>
        <v>4297</v>
      </c>
      <c r="C157" s="47">
        <f>C22+C10+C54+C48+C61+C35+C124</f>
        <v>13618.5</v>
      </c>
      <c r="D157" s="47">
        <f>D22+D10+D54+D48+D61+D35+D124</f>
        <v>0</v>
      </c>
      <c r="E157" s="6">
        <f>D157/D154*100</f>
        <v>0</v>
      </c>
      <c r="F157" s="6">
        <f t="shared" si="23"/>
        <v>0</v>
      </c>
      <c r="G157" s="6">
        <f t="shared" si="20"/>
        <v>0</v>
      </c>
      <c r="H157" s="48">
        <f t="shared" si="21"/>
        <v>4297</v>
      </c>
      <c r="I157" s="58">
        <f t="shared" si="22"/>
        <v>13618.5</v>
      </c>
      <c r="K157" s="152"/>
      <c r="L157" s="156"/>
    </row>
    <row r="158" spans="1:12" ht="21" customHeight="1">
      <c r="A158" s="15" t="s">
        <v>14</v>
      </c>
      <c r="B158" s="47">
        <f>B12+B24+B104+B63+B38+B93+B131+B56+B138+B118</f>
        <v>6121.4</v>
      </c>
      <c r="C158" s="47">
        <f>C12+C24+C104+C63+C38+C93+C131+C56+C138+C118</f>
        <v>18430.100000000002</v>
      </c>
      <c r="D158" s="47">
        <f>D12+D24+D104+D63+D38+D93+D131+D56+D138+D118</f>
        <v>152.1</v>
      </c>
      <c r="E158" s="6">
        <f>D158/D154*100</f>
        <v>3.179148464770186</v>
      </c>
      <c r="F158" s="6">
        <f t="shared" si="23"/>
        <v>2.4847257163393994</v>
      </c>
      <c r="G158" s="6">
        <f t="shared" si="20"/>
        <v>0.8252803837201099</v>
      </c>
      <c r="H158" s="48">
        <f>B158-D158</f>
        <v>5969.299999999999</v>
      </c>
      <c r="I158" s="58">
        <f t="shared" si="22"/>
        <v>18278.000000000004</v>
      </c>
      <c r="K158" s="152"/>
      <c r="L158" s="157"/>
    </row>
    <row r="159" spans="1:12" ht="18.75">
      <c r="A159" s="15" t="s">
        <v>2</v>
      </c>
      <c r="B159" s="47">
        <f>B9+B21+B47+B53+B123</f>
        <v>0</v>
      </c>
      <c r="C159" s="47">
        <f>C9+C21+C47+C53+C123</f>
        <v>0</v>
      </c>
      <c r="D159" s="47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8">
        <f t="shared" si="21"/>
        <v>0</v>
      </c>
      <c r="I159" s="58">
        <f t="shared" si="22"/>
        <v>0</v>
      </c>
      <c r="K159" s="152"/>
      <c r="L159" s="156"/>
    </row>
    <row r="160" spans="1:12" ht="19.5" thickBot="1">
      <c r="A160" s="80" t="s">
        <v>27</v>
      </c>
      <c r="B160" s="60">
        <f>B154-B155-B156-B157-B158-B159</f>
        <v>66656.99999999997</v>
      </c>
      <c r="C160" s="60">
        <f>C154-C155-C156-C157-C158-C159</f>
        <v>181121.85799999992</v>
      </c>
      <c r="D160" s="60">
        <f>D154-D155-D156-D157-D158-D159</f>
        <v>1940.5000000000005</v>
      </c>
      <c r="E160" s="28">
        <f>D160/D154*100</f>
        <v>40.559747507472366</v>
      </c>
      <c r="F160" s="28">
        <f t="shared" si="23"/>
        <v>2.9111721199573957</v>
      </c>
      <c r="G160" s="28">
        <f t="shared" si="20"/>
        <v>1.071378143658399</v>
      </c>
      <c r="H160" s="81">
        <f t="shared" si="21"/>
        <v>64716.49999999997</v>
      </c>
      <c r="I160" s="81">
        <f t="shared" si="22"/>
        <v>179181.35799999992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4:11" ht="12.75">
      <c r="D163" s="152"/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4784.3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4784.3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2019-01-11T08:56:29Z</dcterms:modified>
  <cp:category/>
  <cp:version/>
  <cp:contentType/>
  <cp:contentStatus/>
</cp:coreProperties>
</file>